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B137" i="6"/>
  <c r="C62" i="6"/>
  <c r="D62" i="6"/>
  <c r="E62" i="6"/>
  <c r="F62" i="6"/>
  <c r="B62" i="6"/>
  <c r="B8" i="10"/>
  <c r="P2" i="28"/>
  <c r="C6" i="23"/>
  <c r="C7" i="23"/>
  <c r="B9" i="1"/>
  <c r="H25" i="23"/>
  <c r="F5" i="13"/>
  <c r="G25" i="23"/>
  <c r="F25" i="23"/>
  <c r="E25" i="23"/>
  <c r="D25" i="23"/>
  <c r="U22" i="27"/>
  <c r="G24" i="9"/>
  <c r="U12" i="27"/>
  <c r="U65" i="26"/>
  <c r="G71" i="8"/>
  <c r="U63" i="26"/>
  <c r="U58" i="26"/>
  <c r="U38" i="26"/>
  <c r="U41" i="26"/>
  <c r="G37" i="8"/>
  <c r="U30" i="26"/>
  <c r="U11" i="26"/>
  <c r="G23" i="8"/>
  <c r="G19" i="8"/>
  <c r="U12" i="26"/>
  <c r="U19" i="26"/>
  <c r="G27" i="8"/>
  <c r="U20" i="26"/>
  <c r="U27" i="26"/>
  <c r="G9" i="7"/>
  <c r="B10" i="6"/>
  <c r="P3" i="24"/>
  <c r="B18" i="6"/>
  <c r="B28" i="6"/>
  <c r="B38" i="6"/>
  <c r="P31" i="24"/>
  <c r="B48" i="6"/>
  <c r="P41" i="24"/>
  <c r="B58" i="6"/>
  <c r="B71" i="6"/>
  <c r="B75" i="6"/>
  <c r="G146" i="6"/>
  <c r="U138" i="24"/>
  <c r="U131" i="24"/>
  <c r="U136" i="24"/>
  <c r="U119" i="24"/>
  <c r="U122" i="24"/>
  <c r="U111" i="24"/>
  <c r="U97" i="24"/>
  <c r="U100" i="24"/>
  <c r="U89" i="24"/>
  <c r="U94" i="24"/>
  <c r="U80" i="24"/>
  <c r="G75" i="6"/>
  <c r="U68" i="24"/>
  <c r="G71" i="6"/>
  <c r="U57" i="24"/>
  <c r="U62" i="24"/>
  <c r="G58" i="6"/>
  <c r="U51" i="24"/>
  <c r="U48" i="24"/>
  <c r="U37" i="24"/>
  <c r="U26" i="24"/>
  <c r="U15" i="24"/>
  <c r="U20" i="24"/>
  <c r="B7" i="13"/>
  <c r="G10" i="6"/>
  <c r="U3" i="24"/>
  <c r="U19" i="20"/>
  <c r="G28" i="5"/>
  <c r="U22" i="20"/>
  <c r="U27" i="20"/>
  <c r="G35" i="5"/>
  <c r="U29" i="20"/>
  <c r="G37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/>
  <c r="D7" i="13"/>
  <c r="R2" i="31"/>
  <c r="D29" i="13"/>
  <c r="R22" i="31"/>
  <c r="E7" i="13"/>
  <c r="F7" i="13"/>
  <c r="F29" i="13"/>
  <c r="T22" i="31"/>
  <c r="G7" i="13"/>
  <c r="U2" i="31"/>
  <c r="G29" i="13"/>
  <c r="U22" i="31"/>
  <c r="Q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F28" i="12"/>
  <c r="T21" i="30"/>
  <c r="G28" i="12"/>
  <c r="U21" i="30"/>
  <c r="P22" i="30"/>
  <c r="Q22" i="30"/>
  <c r="R22" i="30"/>
  <c r="S22" i="30"/>
  <c r="T22" i="30"/>
  <c r="U22" i="30"/>
  <c r="B7" i="12"/>
  <c r="C7" i="12"/>
  <c r="C31" i="12"/>
  <c r="Q23" i="30"/>
  <c r="D7" i="12"/>
  <c r="R2" i="30"/>
  <c r="D31" i="12"/>
  <c r="R23" i="30"/>
  <c r="E7" i="12"/>
  <c r="F7" i="12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/>
  <c r="P22" i="29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/>
  <c r="D8" i="11"/>
  <c r="R2" i="29"/>
  <c r="D30" i="11"/>
  <c r="R22" i="29"/>
  <c r="E8" i="11"/>
  <c r="E30" i="11"/>
  <c r="S22" i="29"/>
  <c r="F8" i="11"/>
  <c r="G8" i="11"/>
  <c r="Q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F29" i="10"/>
  <c r="F32" i="10"/>
  <c r="T23" i="28"/>
  <c r="T21" i="28"/>
  <c r="G29" i="10"/>
  <c r="U21" i="28"/>
  <c r="Q22" i="28"/>
  <c r="R22" i="28"/>
  <c r="S22" i="28"/>
  <c r="T22" i="28"/>
  <c r="U22" i="28"/>
  <c r="C32" i="10"/>
  <c r="Q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B32" i="10"/>
  <c r="P21" i="28"/>
  <c r="P22" i="28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/>
  <c r="C16" i="9"/>
  <c r="C9" i="9"/>
  <c r="Q2" i="27"/>
  <c r="D12" i="9"/>
  <c r="D9" i="9"/>
  <c r="R2" i="27"/>
  <c r="D16" i="9"/>
  <c r="R9" i="27"/>
  <c r="E12" i="9"/>
  <c r="S5" i="27"/>
  <c r="E16" i="9"/>
  <c r="S9" i="27"/>
  <c r="F12" i="9"/>
  <c r="F9" i="9"/>
  <c r="T2" i="27"/>
  <c r="F16" i="9"/>
  <c r="G16" i="9"/>
  <c r="U9" i="27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8" i="9"/>
  <c r="D24" i="9"/>
  <c r="D28" i="9"/>
  <c r="E24" i="9"/>
  <c r="E28" i="9"/>
  <c r="E21" i="9"/>
  <c r="F24" i="9"/>
  <c r="F21" i="9"/>
  <c r="T13" i="27"/>
  <c r="F28" i="9"/>
  <c r="G28" i="9"/>
  <c r="U20" i="27"/>
  <c r="Q14" i="27"/>
  <c r="R14" i="27"/>
  <c r="S14" i="27"/>
  <c r="T14" i="27"/>
  <c r="U14" i="27"/>
  <c r="Q15" i="27"/>
  <c r="R15" i="27"/>
  <c r="S15" i="27"/>
  <c r="T15" i="27"/>
  <c r="U15" i="27"/>
  <c r="Q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D10" i="8"/>
  <c r="R3" i="26"/>
  <c r="D19" i="8"/>
  <c r="R12" i="26"/>
  <c r="D27" i="8"/>
  <c r="R20" i="26"/>
  <c r="D37" i="8"/>
  <c r="E10" i="8"/>
  <c r="E19" i="8"/>
  <c r="S12" i="26"/>
  <c r="E27" i="8"/>
  <c r="E37" i="8"/>
  <c r="S30" i="26"/>
  <c r="F10" i="8"/>
  <c r="F19" i="8"/>
  <c r="T12" i="26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/>
  <c r="Q35" i="26"/>
  <c r="C53" i="8"/>
  <c r="C61" i="8"/>
  <c r="C71" i="8"/>
  <c r="Q63" i="26"/>
  <c r="D44" i="8"/>
  <c r="R36" i="26"/>
  <c r="D53" i="8"/>
  <c r="R45" i="26"/>
  <c r="D61" i="8"/>
  <c r="D71" i="8"/>
  <c r="R63" i="26"/>
  <c r="E44" i="8"/>
  <c r="E53" i="8"/>
  <c r="S45" i="26"/>
  <c r="E61" i="8"/>
  <c r="S53" i="26"/>
  <c r="E71" i="8"/>
  <c r="S63" i="26"/>
  <c r="E43" i="8"/>
  <c r="F44" i="8"/>
  <c r="F53" i="8"/>
  <c r="F61" i="8"/>
  <c r="F71" i="8"/>
  <c r="T63" i="26"/>
  <c r="G44" i="8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T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P45" i="26"/>
  <c r="B61" i="8"/>
  <c r="B71" i="8"/>
  <c r="P63" i="26"/>
  <c r="B10" i="8"/>
  <c r="B19" i="8"/>
  <c r="P12" i="26"/>
  <c r="B27" i="8"/>
  <c r="P20" i="26"/>
  <c r="B37" i="8"/>
  <c r="P30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/>
  <c r="F19" i="7"/>
  <c r="E9" i="7"/>
  <c r="E19" i="7"/>
  <c r="S3" i="25"/>
  <c r="D9" i="7"/>
  <c r="D19" i="7"/>
  <c r="R3" i="25"/>
  <c r="C9" i="7"/>
  <c r="C19" i="7"/>
  <c r="Q3" i="25"/>
  <c r="B9" i="7"/>
  <c r="P2" i="25"/>
  <c r="B19" i="7"/>
  <c r="P3" i="25"/>
  <c r="A3" i="25"/>
  <c r="A4" i="25"/>
  <c r="A2" i="25"/>
  <c r="A87" i="24"/>
  <c r="C85" i="6"/>
  <c r="Q77" i="24"/>
  <c r="C93" i="6"/>
  <c r="C103" i="6"/>
  <c r="Q95" i="24"/>
  <c r="C113" i="6"/>
  <c r="C123" i="6"/>
  <c r="Q115" i="24"/>
  <c r="C133" i="6"/>
  <c r="C146" i="6"/>
  <c r="Q138" i="24"/>
  <c r="C150" i="6"/>
  <c r="D85" i="6"/>
  <c r="R77" i="24"/>
  <c r="D93" i="6"/>
  <c r="D103" i="6"/>
  <c r="R95" i="24"/>
  <c r="D113" i="6"/>
  <c r="R105" i="24"/>
  <c r="D123" i="6"/>
  <c r="D133" i="6"/>
  <c r="R125" i="24"/>
  <c r="D146" i="6"/>
  <c r="R138" i="24"/>
  <c r="D150" i="6"/>
  <c r="R142" i="24"/>
  <c r="E85" i="6"/>
  <c r="S77" i="24"/>
  <c r="E93" i="6"/>
  <c r="E103" i="6"/>
  <c r="S95" i="24"/>
  <c r="E113" i="6"/>
  <c r="S105" i="24"/>
  <c r="E123" i="6"/>
  <c r="S115" i="24"/>
  <c r="E133" i="6"/>
  <c r="E146" i="6"/>
  <c r="S138" i="24"/>
  <c r="E150" i="6"/>
  <c r="F85" i="6"/>
  <c r="T77" i="24"/>
  <c r="F93" i="6"/>
  <c r="T85" i="24"/>
  <c r="F103" i="6"/>
  <c r="T95" i="24"/>
  <c r="F113" i="6"/>
  <c r="F123" i="6"/>
  <c r="T115" i="24"/>
  <c r="F133" i="6"/>
  <c r="T125" i="24"/>
  <c r="F146" i="6"/>
  <c r="T138" i="24"/>
  <c r="F150" i="6"/>
  <c r="T142" i="24"/>
  <c r="G123" i="6"/>
  <c r="U115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S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/>
  <c r="C18" i="6"/>
  <c r="C28" i="6"/>
  <c r="C38" i="6"/>
  <c r="Q31" i="24"/>
  <c r="C48" i="6"/>
  <c r="Q41" i="24"/>
  <c r="C58" i="6"/>
  <c r="Q51" i="24"/>
  <c r="C71" i="6"/>
  <c r="C75" i="6"/>
  <c r="D10" i="6"/>
  <c r="R3" i="24"/>
  <c r="D18" i="6"/>
  <c r="R11" i="24"/>
  <c r="D28" i="6"/>
  <c r="R21" i="24"/>
  <c r="D38" i="6"/>
  <c r="D48" i="6"/>
  <c r="R41" i="24"/>
  <c r="D58" i="6"/>
  <c r="R51" i="24"/>
  <c r="D71" i="6"/>
  <c r="D75" i="6"/>
  <c r="E10" i="6"/>
  <c r="S3" i="24"/>
  <c r="E18" i="6"/>
  <c r="E28" i="6"/>
  <c r="S21" i="24"/>
  <c r="E38" i="6"/>
  <c r="S31" i="24"/>
  <c r="E48" i="6"/>
  <c r="S41" i="24"/>
  <c r="E58" i="6"/>
  <c r="S51" i="24"/>
  <c r="E71" i="6"/>
  <c r="E75" i="6"/>
  <c r="S68" i="24"/>
  <c r="F10" i="6"/>
  <c r="T3" i="24"/>
  <c r="F18" i="6"/>
  <c r="F28" i="6"/>
  <c r="T21" i="24"/>
  <c r="F38" i="6"/>
  <c r="F48" i="6"/>
  <c r="T41" i="24"/>
  <c r="F58" i="6"/>
  <c r="F71" i="6"/>
  <c r="T64" i="24"/>
  <c r="F75" i="6"/>
  <c r="T68" i="24"/>
  <c r="B85" i="6"/>
  <c r="P77" i="24"/>
  <c r="B93" i="6"/>
  <c r="B103" i="6"/>
  <c r="P95" i="24"/>
  <c r="B113" i="6"/>
  <c r="P105" i="24"/>
  <c r="B123" i="6"/>
  <c r="P115" i="24"/>
  <c r="B133" i="6"/>
  <c r="P125" i="24"/>
  <c r="B146" i="6"/>
  <c r="P138" i="24"/>
  <c r="B150" i="6"/>
  <c r="P142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T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4" i="24"/>
  <c r="R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6" i="20"/>
  <c r="U17" i="20"/>
  <c r="U18" i="20"/>
  <c r="U20" i="20"/>
  <c r="U21" i="20"/>
  <c r="U23" i="20"/>
  <c r="U24" i="20"/>
  <c r="U25" i="20"/>
  <c r="U26" i="20"/>
  <c r="U28" i="20"/>
  <c r="U30" i="20"/>
  <c r="U31" i="20"/>
  <c r="U32" i="20"/>
  <c r="U33" i="20"/>
  <c r="U42" i="20"/>
  <c r="U44" i="20"/>
  <c r="U38" i="20"/>
  <c r="U40" i="20"/>
  <c r="U41" i="20"/>
  <c r="U43" i="20"/>
  <c r="U45" i="20"/>
  <c r="U47" i="20"/>
  <c r="U49" i="20"/>
  <c r="U50" i="20"/>
  <c r="G54" i="5"/>
  <c r="U46" i="20"/>
  <c r="U48" i="20"/>
  <c r="U52" i="20"/>
  <c r="G59" i="5"/>
  <c r="U51" i="20"/>
  <c r="U53" i="20"/>
  <c r="U54" i="20"/>
  <c r="U55" i="20"/>
  <c r="U58" i="20"/>
  <c r="G67" i="5"/>
  <c r="U57" i="20"/>
  <c r="G75" i="5"/>
  <c r="U62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F41" i="5"/>
  <c r="T34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/>
  <c r="C45" i="5"/>
  <c r="Q37" i="20"/>
  <c r="D45" i="5"/>
  <c r="R37" i="20"/>
  <c r="E45" i="5"/>
  <c r="S37" i="20"/>
  <c r="F45" i="5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P37" i="20"/>
  <c r="B54" i="5"/>
  <c r="P46" i="20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B28" i="5"/>
  <c r="P22" i="20"/>
  <c r="B35" i="5"/>
  <c r="B37" i="5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/>
  <c r="F18" i="23"/>
  <c r="K6" i="3"/>
  <c r="E18" i="23"/>
  <c r="J6" i="3"/>
  <c r="D18" i="23"/>
  <c r="I6" i="3"/>
  <c r="F6" i="1"/>
  <c r="E5" i="13"/>
  <c r="D5" i="13"/>
  <c r="C5" i="13"/>
  <c r="B5" i="13"/>
  <c r="E5" i="12"/>
  <c r="D5" i="12"/>
  <c r="C5" i="12"/>
  <c r="B5" i="12"/>
  <c r="F5" i="12"/>
  <c r="I25" i="23"/>
  <c r="D23" i="23"/>
  <c r="B6" i="10"/>
  <c r="B6" i="11"/>
  <c r="I23" i="23"/>
  <c r="G6" i="11"/>
  <c r="H23" i="23"/>
  <c r="G23" i="23"/>
  <c r="E6" i="10"/>
  <c r="F23" i="23"/>
  <c r="D6" i="10"/>
  <c r="D6" i="11"/>
  <c r="E23" i="23"/>
  <c r="C6" i="10"/>
  <c r="G5" i="13"/>
  <c r="G5" i="12"/>
  <c r="C11" i="23"/>
  <c r="A2" i="13"/>
  <c r="A2" i="14"/>
  <c r="A5" i="9"/>
  <c r="A5" i="8"/>
  <c r="A5" i="7"/>
  <c r="A5" i="6"/>
  <c r="A4" i="5"/>
  <c r="A4" i="4"/>
  <c r="A4" i="3"/>
  <c r="A4" i="2"/>
  <c r="A4" i="1"/>
  <c r="K14" i="3"/>
  <c r="Y4" i="17"/>
  <c r="J14" i="3"/>
  <c r="X4" i="17"/>
  <c r="I14" i="3"/>
  <c r="I8" i="3"/>
  <c r="I20" i="3"/>
  <c r="W5" i="17"/>
  <c r="H14" i="3"/>
  <c r="V4" i="17"/>
  <c r="G14" i="3"/>
  <c r="E14" i="3"/>
  <c r="S4" i="17"/>
  <c r="K8" i="3"/>
  <c r="J8" i="3"/>
  <c r="H8" i="3"/>
  <c r="V3" i="17"/>
  <c r="G8" i="3"/>
  <c r="U3" i="17"/>
  <c r="E8" i="3"/>
  <c r="S3" i="17"/>
  <c r="F41" i="2"/>
  <c r="E41" i="2"/>
  <c r="S17" i="16"/>
  <c r="D41" i="2"/>
  <c r="R17" i="16"/>
  <c r="C41" i="2"/>
  <c r="H27" i="2"/>
  <c r="G27" i="2"/>
  <c r="U15" i="16"/>
  <c r="F27" i="2"/>
  <c r="T15" i="16"/>
  <c r="E27" i="2"/>
  <c r="S15" i="16"/>
  <c r="D27" i="2"/>
  <c r="C27" i="2"/>
  <c r="Q15" i="16"/>
  <c r="B41" i="2"/>
  <c r="B27" i="2"/>
  <c r="H22" i="2"/>
  <c r="G22" i="2"/>
  <c r="U14" i="16"/>
  <c r="F22" i="2"/>
  <c r="E22" i="2"/>
  <c r="S14" i="16"/>
  <c r="D22" i="2"/>
  <c r="R14" i="16"/>
  <c r="C22" i="2"/>
  <c r="Q14" i="16"/>
  <c r="B22" i="2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B64" i="4"/>
  <c r="P33" i="18"/>
  <c r="B63" i="4"/>
  <c r="P32" i="18"/>
  <c r="B55" i="4"/>
  <c r="B53" i="4"/>
  <c r="B57" i="4"/>
  <c r="B59" i="4"/>
  <c r="B49" i="4"/>
  <c r="B48" i="4"/>
  <c r="B37" i="4"/>
  <c r="B29" i="4"/>
  <c r="P15" i="18"/>
  <c r="B17" i="4"/>
  <c r="B13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6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/>
  <c r="F23" i="1"/>
  <c r="Q71" i="15"/>
  <c r="F27" i="1"/>
  <c r="Q76" i="15"/>
  <c r="F31" i="1"/>
  <c r="Q80" i="15"/>
  <c r="F38" i="1"/>
  <c r="Q87" i="15"/>
  <c r="F42" i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/>
  <c r="Q117" i="15"/>
  <c r="Q118" i="15"/>
  <c r="E9" i="1"/>
  <c r="E19" i="1"/>
  <c r="E23" i="1"/>
  <c r="E27" i="1"/>
  <c r="P76" i="15"/>
  <c r="E31" i="1"/>
  <c r="P80" i="15"/>
  <c r="E38" i="1"/>
  <c r="E42" i="1"/>
  <c r="E57" i="1"/>
  <c r="P103" i="15"/>
  <c r="E63" i="1"/>
  <c r="E68" i="1"/>
  <c r="P110" i="15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Q12" i="15"/>
  <c r="C25" i="1"/>
  <c r="Q20" i="15"/>
  <c r="C31" i="1"/>
  <c r="C38" i="1"/>
  <c r="C41" i="1"/>
  <c r="Q37" i="15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/>
  <c r="D70" i="4"/>
  <c r="R37" i="18"/>
  <c r="C68" i="4"/>
  <c r="D68" i="4"/>
  <c r="R36" i="18"/>
  <c r="C64" i="4"/>
  <c r="Q33" i="18"/>
  <c r="D64" i="4"/>
  <c r="R33" i="18"/>
  <c r="C63" i="4"/>
  <c r="C72" i="4"/>
  <c r="D63" i="4"/>
  <c r="R32" i="18"/>
  <c r="C48" i="4"/>
  <c r="C55" i="4"/>
  <c r="Q31" i="18"/>
  <c r="D55" i="4"/>
  <c r="C53" i="4"/>
  <c r="Q30" i="18"/>
  <c r="D53" i="4"/>
  <c r="D48" i="4"/>
  <c r="C49" i="4"/>
  <c r="D49" i="4"/>
  <c r="C29" i="4"/>
  <c r="Q15" i="18"/>
  <c r="D29" i="4"/>
  <c r="R15" i="18"/>
  <c r="C40" i="4"/>
  <c r="D40" i="4"/>
  <c r="R22" i="18"/>
  <c r="C37" i="4"/>
  <c r="Q19" i="18"/>
  <c r="D37" i="4"/>
  <c r="R19" i="18"/>
  <c r="C17" i="4"/>
  <c r="Q9" i="18"/>
  <c r="C13" i="4"/>
  <c r="Q6" i="18"/>
  <c r="D13" i="4"/>
  <c r="R6" i="18"/>
  <c r="U4" i="17"/>
  <c r="W4" i="17"/>
  <c r="X3" i="17"/>
  <c r="Q17" i="16"/>
  <c r="T17" i="16"/>
  <c r="P17" i="16"/>
  <c r="R15" i="16"/>
  <c r="V15" i="16"/>
  <c r="P15" i="16"/>
  <c r="V14" i="16"/>
  <c r="P14" i="16"/>
  <c r="C13" i="2"/>
  <c r="Q8" i="16"/>
  <c r="D13" i="2"/>
  <c r="R8" i="16"/>
  <c r="E13" i="2"/>
  <c r="S8" i="16"/>
  <c r="F13" i="2"/>
  <c r="T8" i="16"/>
  <c r="G13" i="2"/>
  <c r="U8" i="16"/>
  <c r="H13" i="2"/>
  <c r="V8" i="16"/>
  <c r="B13" i="2"/>
  <c r="C9" i="2"/>
  <c r="Q4" i="16"/>
  <c r="D9" i="2"/>
  <c r="R4" i="16"/>
  <c r="E9" i="2"/>
  <c r="F9" i="2"/>
  <c r="T4" i="16"/>
  <c r="G9" i="2"/>
  <c r="U4" i="16"/>
  <c r="H9" i="2"/>
  <c r="V4" i="16"/>
  <c r="B9" i="2"/>
  <c r="P4" i="16"/>
  <c r="P4" i="15"/>
  <c r="Q22" i="18"/>
  <c r="Q27" i="18"/>
  <c r="R31" i="18"/>
  <c r="Q36" i="18"/>
  <c r="R26" i="18"/>
  <c r="R30" i="18"/>
  <c r="C8" i="2"/>
  <c r="Q3" i="16"/>
  <c r="D8" i="4"/>
  <c r="Q67" i="15"/>
  <c r="Q2" i="25"/>
  <c r="T14" i="16"/>
  <c r="W3" i="17"/>
  <c r="B29" i="7"/>
  <c r="P4" i="25"/>
  <c r="H20" i="3"/>
  <c r="V5" i="17"/>
  <c r="E9" i="9"/>
  <c r="S2" i="27"/>
  <c r="R5" i="27"/>
  <c r="B9" i="9"/>
  <c r="P2" i="27"/>
  <c r="F33" i="9"/>
  <c r="T24" i="27"/>
  <c r="F43" i="8"/>
  <c r="B43" i="8"/>
  <c r="P35" i="26"/>
  <c r="T36" i="26"/>
  <c r="B9" i="8"/>
  <c r="P2" i="26"/>
  <c r="C9" i="8"/>
  <c r="Q2" i="26"/>
  <c r="C29" i="7"/>
  <c r="Q4" i="25"/>
  <c r="F84" i="6"/>
  <c r="T76" i="24"/>
  <c r="B84" i="6"/>
  <c r="P76" i="24"/>
  <c r="E84" i="6"/>
  <c r="S76" i="24"/>
  <c r="P85" i="24"/>
  <c r="F65" i="5"/>
  <c r="C65" i="5"/>
  <c r="Q56" i="20"/>
  <c r="B41" i="5"/>
  <c r="B44" i="4"/>
  <c r="P25" i="18"/>
  <c r="C44" i="4"/>
  <c r="Q25" i="18"/>
  <c r="D44" i="4"/>
  <c r="R25" i="18"/>
  <c r="C57" i="4"/>
  <c r="C59" i="4"/>
  <c r="Q26" i="18"/>
  <c r="D57" i="4"/>
  <c r="D59" i="4"/>
  <c r="E20" i="3"/>
  <c r="S5" i="17"/>
  <c r="E8" i="2"/>
  <c r="E20" i="2"/>
  <c r="S13" i="16"/>
  <c r="S4" i="16"/>
  <c r="B8" i="2"/>
  <c r="P3" i="16"/>
  <c r="F79" i="1"/>
  <c r="Q119" i="15"/>
  <c r="E79" i="1"/>
  <c r="P119" i="15"/>
  <c r="E47" i="1"/>
  <c r="P95" i="15"/>
  <c r="B47" i="1"/>
  <c r="P42" i="15"/>
  <c r="E6" i="11"/>
  <c r="B6" i="1"/>
  <c r="A2" i="2"/>
  <c r="A2" i="1"/>
  <c r="A2" i="8"/>
  <c r="A2" i="7"/>
  <c r="A2" i="4"/>
  <c r="A2" i="3"/>
  <c r="F70" i="5"/>
  <c r="T56" i="20"/>
  <c r="U2" i="25"/>
  <c r="C74" i="4"/>
  <c r="Q39" i="18"/>
  <c r="Q38" i="18"/>
  <c r="B20" i="2"/>
  <c r="P13" i="16"/>
  <c r="R2" i="18"/>
  <c r="D21" i="4"/>
  <c r="Q5" i="18"/>
  <c r="C8" i="4"/>
  <c r="K20" i="3"/>
  <c r="Y5" i="17"/>
  <c r="Y3" i="17"/>
  <c r="P34" i="20"/>
  <c r="F8" i="2"/>
  <c r="D72" i="4"/>
  <c r="P8" i="16"/>
  <c r="P20" i="15"/>
  <c r="C47" i="1"/>
  <c r="Q110" i="15"/>
  <c r="G20" i="3"/>
  <c r="U5" i="17"/>
  <c r="C6" i="11"/>
  <c r="T37" i="20"/>
  <c r="U60" i="20"/>
  <c r="U53" i="24"/>
  <c r="D43" i="8"/>
  <c r="R53" i="26"/>
  <c r="D21" i="9"/>
  <c r="R16" i="27"/>
  <c r="E32" i="10"/>
  <c r="S23" i="28"/>
  <c r="S21" i="28"/>
  <c r="G10" i="8"/>
  <c r="G61" i="8"/>
  <c r="U53" i="26"/>
  <c r="U54" i="26"/>
  <c r="B77" i="8"/>
  <c r="P68" i="26"/>
  <c r="G93" i="6"/>
  <c r="U85" i="24"/>
  <c r="D84" i="6"/>
  <c r="R76" i="24"/>
  <c r="D29" i="7"/>
  <c r="R4" i="25"/>
  <c r="R2" i="25"/>
  <c r="S35" i="26"/>
  <c r="R15" i="28"/>
  <c r="D32" i="10"/>
  <c r="R23" i="28"/>
  <c r="G30" i="11"/>
  <c r="U22" i="29"/>
  <c r="U2" i="29"/>
  <c r="T2" i="30"/>
  <c r="F31" i="12"/>
  <c r="T23" i="30"/>
  <c r="U11" i="20"/>
  <c r="G16" i="5"/>
  <c r="U10" i="20"/>
  <c r="G62" i="6"/>
  <c r="U55" i="24"/>
  <c r="G137" i="6"/>
  <c r="U129" i="24"/>
  <c r="U7" i="27"/>
  <c r="G12" i="9"/>
  <c r="G21" i="9"/>
  <c r="U16" i="27"/>
  <c r="C21" i="9"/>
  <c r="Q20" i="27"/>
  <c r="B29" i="13"/>
  <c r="P22" i="31"/>
  <c r="P2" i="31"/>
  <c r="G133" i="6"/>
  <c r="U125" i="24"/>
  <c r="U127" i="24"/>
  <c r="G150" i="6"/>
  <c r="U142" i="24"/>
  <c r="U146" i="24"/>
  <c r="D8" i="2"/>
  <c r="P30" i="18"/>
  <c r="B72" i="4"/>
  <c r="C84" i="6"/>
  <c r="Q76" i="24"/>
  <c r="Q85" i="24"/>
  <c r="F30" i="11"/>
  <c r="T22" i="29"/>
  <c r="T2" i="29"/>
  <c r="U2" i="30"/>
  <c r="E31" i="12"/>
  <c r="S23" i="30"/>
  <c r="S21" i="30"/>
  <c r="G18" i="6"/>
  <c r="T35" i="26"/>
  <c r="H8" i="2"/>
  <c r="R5" i="18"/>
  <c r="C20" i="2"/>
  <c r="Q13" i="16"/>
  <c r="G8" i="2"/>
  <c r="P71" i="15"/>
  <c r="C41" i="5"/>
  <c r="D41" i="5"/>
  <c r="G45" i="5"/>
  <c r="U39" i="20"/>
  <c r="U72" i="24"/>
  <c r="Q36" i="26"/>
  <c r="S20" i="27"/>
  <c r="E29" i="13"/>
  <c r="S22" i="31"/>
  <c r="S12" i="31"/>
  <c r="U22" i="24"/>
  <c r="G28" i="6"/>
  <c r="U21" i="24"/>
  <c r="G48" i="6"/>
  <c r="U41" i="24"/>
  <c r="G85" i="6"/>
  <c r="U78" i="24"/>
  <c r="U96" i="24"/>
  <c r="G103" i="6"/>
  <c r="U95" i="24"/>
  <c r="G113" i="6"/>
  <c r="U105" i="24"/>
  <c r="B9" i="6"/>
  <c r="G19" i="7"/>
  <c r="U3" i="25"/>
  <c r="F47" i="1"/>
  <c r="A2" i="10"/>
  <c r="P10" i="20"/>
  <c r="E65" i="5"/>
  <c r="S56" i="20"/>
  <c r="G38" i="6"/>
  <c r="U31" i="24"/>
  <c r="T11" i="24"/>
  <c r="F9" i="6"/>
  <c r="E9" i="6"/>
  <c r="E29" i="7"/>
  <c r="S4" i="25"/>
  <c r="S2" i="25"/>
  <c r="U36" i="26"/>
  <c r="U16" i="26"/>
  <c r="E9" i="8"/>
  <c r="S2" i="26"/>
  <c r="E33" i="9"/>
  <c r="S24" i="27"/>
  <c r="S13" i="27"/>
  <c r="G53" i="8"/>
  <c r="U45" i="26"/>
  <c r="U49" i="26"/>
  <c r="A2" i="5"/>
  <c r="A2" i="9"/>
  <c r="A2" i="6"/>
  <c r="T3" i="26"/>
  <c r="F9" i="8"/>
  <c r="T2" i="26"/>
  <c r="Q32" i="18"/>
  <c r="R27" i="18"/>
  <c r="A2" i="11"/>
  <c r="F6" i="11"/>
  <c r="F6" i="10"/>
  <c r="C9" i="6"/>
  <c r="T105" i="24"/>
  <c r="T3" i="25"/>
  <c r="F29" i="7"/>
  <c r="T4" i="25"/>
  <c r="Q20" i="26"/>
  <c r="D9" i="8"/>
  <c r="R2" i="26"/>
  <c r="P106" i="15"/>
  <c r="A2" i="12"/>
  <c r="G6" i="10"/>
  <c r="B65" i="5"/>
  <c r="P56" i="20"/>
  <c r="B21" i="9"/>
  <c r="P16" i="27"/>
  <c r="B31" i="12"/>
  <c r="P23" i="30"/>
  <c r="P15" i="30"/>
  <c r="D9" i="6"/>
  <c r="P36" i="26"/>
  <c r="G43" i="8"/>
  <c r="U35" i="26"/>
  <c r="C77" i="8"/>
  <c r="Q68" i="26"/>
  <c r="E70" i="5"/>
  <c r="S3" i="16"/>
  <c r="E59" i="1"/>
  <c r="E81" i="1"/>
  <c r="P120" i="15"/>
  <c r="B62" i="1"/>
  <c r="P54" i="15"/>
  <c r="F159" i="6"/>
  <c r="T150" i="24"/>
  <c r="T2" i="24"/>
  <c r="B159" i="6"/>
  <c r="P150" i="24"/>
  <c r="P2" i="24"/>
  <c r="D70" i="5"/>
  <c r="R34" i="20"/>
  <c r="F77" i="8"/>
  <c r="T68" i="26"/>
  <c r="D23" i="4"/>
  <c r="R12" i="18"/>
  <c r="P5" i="18"/>
  <c r="B8" i="4"/>
  <c r="Q42" i="15"/>
  <c r="C62" i="1"/>
  <c r="Q54" i="15"/>
  <c r="U3" i="16"/>
  <c r="G20" i="2"/>
  <c r="U13" i="16"/>
  <c r="R3" i="16"/>
  <c r="D20" i="2"/>
  <c r="R13" i="16"/>
  <c r="E77" i="8"/>
  <c r="S68" i="26"/>
  <c r="R35" i="26"/>
  <c r="D77" i="8"/>
  <c r="R68" i="26"/>
  <c r="C21" i="4"/>
  <c r="Q2" i="18"/>
  <c r="Q2" i="24"/>
  <c r="C159" i="6"/>
  <c r="Q150" i="24"/>
  <c r="U11" i="24"/>
  <c r="G9" i="6"/>
  <c r="C33" i="9"/>
  <c r="Q24" i="27"/>
  <c r="Q13" i="27"/>
  <c r="B74" i="4"/>
  <c r="P39" i="18"/>
  <c r="P38" i="18"/>
  <c r="U77" i="24"/>
  <c r="G84" i="6"/>
  <c r="U76" i="24"/>
  <c r="U3" i="26"/>
  <c r="G9" i="8"/>
  <c r="U2" i="26"/>
  <c r="R38" i="18"/>
  <c r="D74" i="4"/>
  <c r="R39" i="18"/>
  <c r="R13" i="27"/>
  <c r="D33" i="9"/>
  <c r="R24" i="27"/>
  <c r="R2" i="24"/>
  <c r="D159" i="6"/>
  <c r="R150" i="24"/>
  <c r="F59" i="1"/>
  <c r="Q95" i="15"/>
  <c r="H20" i="2"/>
  <c r="V13" i="16"/>
  <c r="V3" i="16"/>
  <c r="U13" i="27"/>
  <c r="F20" i="2"/>
  <c r="T13" i="16"/>
  <c r="T3" i="16"/>
  <c r="P104" i="15"/>
  <c r="C70" i="5"/>
  <c r="Q34" i="20"/>
  <c r="P13" i="27"/>
  <c r="B33" i="9"/>
  <c r="P24" i="27"/>
  <c r="E159" i="6"/>
  <c r="S150" i="24"/>
  <c r="S2" i="24"/>
  <c r="G65" i="5"/>
  <c r="U56" i="20"/>
  <c r="U37" i="20"/>
  <c r="G9" i="9"/>
  <c r="U2" i="27"/>
  <c r="U5" i="27"/>
  <c r="B70" i="5"/>
  <c r="G41" i="5"/>
  <c r="G29" i="7"/>
  <c r="U4" i="25"/>
  <c r="G33" i="9"/>
  <c r="U24" i="27"/>
  <c r="G77" i="8"/>
  <c r="U68" i="26"/>
  <c r="G42" i="5"/>
  <c r="U35" i="20"/>
  <c r="U34" i="20"/>
  <c r="G70" i="5"/>
  <c r="D25" i="4"/>
  <c r="R13" i="18"/>
  <c r="G159" i="6"/>
  <c r="U150" i="24"/>
  <c r="U2" i="24"/>
  <c r="Q104" i="15"/>
  <c r="F81" i="1"/>
  <c r="Q120" i="15"/>
  <c r="B21" i="4"/>
  <c r="P2" i="18"/>
  <c r="C23" i="4"/>
  <c r="Q12" i="18"/>
  <c r="C25" i="4"/>
  <c r="Q13" i="18"/>
  <c r="R14" i="18"/>
  <c r="D33" i="4"/>
  <c r="R18" i="18"/>
  <c r="P12" i="18"/>
  <c r="B23" i="4"/>
  <c r="B25" i="4"/>
  <c r="P13" i="18"/>
  <c r="C33" i="4"/>
  <c r="Q18" i="18"/>
  <c r="Q14" i="18"/>
  <c r="B33" i="4"/>
  <c r="P18" i="18"/>
  <c r="P14" i="18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<sst xmlns="http://schemas.openxmlformats.org/spreadsheetml/2006/main" count="4219" uniqueCount="3289">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</sst>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3" fontId="17" fillId="0" borderId="1" xfId="2" applyNumberFormat="1" applyFont="1" applyFill="1" applyBorder="1" applyAlignment="1" applyProtection="1">
      <alignment vertical="top" wrapText="1"/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6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87" t="s">
        <v>813</v>
      </c>
      <c r="B1" s="188"/>
      <c r="C1" s="188"/>
      <c r="D1" s="188"/>
      <c r="E1" s="18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190" t="s">
        <v>3286</v>
      </c>
      <c r="D3" s="19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3" sqref="A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03" t="s">
        <v>526</v>
      </c>
      <c r="B1" s="203"/>
      <c r="C1" s="203"/>
      <c r="D1" s="20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3"/>
    </row>
    <row r="3" spans="1:11" ht="14.25" x14ac:dyDescent="0.45">
      <c r="A3" s="194" t="s">
        <v>158</v>
      </c>
      <c r="B3" s="195"/>
      <c r="C3" s="195"/>
      <c r="D3" s="196"/>
    </row>
    <row r="4" spans="1:11" ht="14.25" x14ac:dyDescent="0.45">
      <c r="A4" s="197" t="str">
        <f>TRIMESTRE</f>
        <v>Del 1 de enero al 31 de diciembre de 2022 (b)</v>
      </c>
      <c r="B4" s="198"/>
      <c r="C4" s="198"/>
      <c r="D4" s="199"/>
    </row>
    <row r="5" spans="1:11" ht="14.25" x14ac:dyDescent="0.45">
      <c r="A5" s="200" t="s">
        <v>118</v>
      </c>
      <c r="B5" s="201"/>
      <c r="C5" s="201"/>
      <c r="D5" s="202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2975264</v>
      </c>
      <c r="C8" s="40">
        <f t="shared" ref="C8:D8" si="0">SUM(C9:C11)</f>
        <v>2879000</v>
      </c>
      <c r="D8" s="40">
        <f t="shared" si="0"/>
        <v>2879000</v>
      </c>
    </row>
    <row r="9" spans="1:11" x14ac:dyDescent="0.25">
      <c r="A9" s="53" t="s">
        <v>161</v>
      </c>
      <c r="B9" s="151">
        <v>2975264</v>
      </c>
      <c r="C9" s="151">
        <v>2879000</v>
      </c>
      <c r="D9" s="151">
        <v>2879000</v>
      </c>
    </row>
    <row r="10" spans="1:11" ht="14.25" customHeight="1" x14ac:dyDescent="0.25">
      <c r="A10" s="53" t="s">
        <v>162</v>
      </c>
      <c r="B10" s="151">
        <v>0</v>
      </c>
      <c r="C10" s="151">
        <v>0</v>
      </c>
      <c r="D10" s="151">
        <v>0</v>
      </c>
    </row>
    <row r="11" spans="1:11" ht="14.25" customHeight="1" x14ac:dyDescent="0.25">
      <c r="A11" s="53" t="s">
        <v>163</v>
      </c>
      <c r="B11" s="151">
        <v>0</v>
      </c>
      <c r="C11" s="151">
        <v>0</v>
      </c>
      <c r="D11" s="151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2975264</v>
      </c>
      <c r="C13" s="40">
        <f t="shared" ref="C13:D13" si="1">C14+C15</f>
        <v>2901451.08</v>
      </c>
      <c r="D13" s="40">
        <f t="shared" si="1"/>
        <v>2901451.08</v>
      </c>
    </row>
    <row r="14" spans="1:11" x14ac:dyDescent="0.25">
      <c r="A14" s="53" t="s">
        <v>164</v>
      </c>
      <c r="B14" s="152">
        <v>2975264</v>
      </c>
      <c r="C14" s="152">
        <v>2901451.08</v>
      </c>
      <c r="D14" s="152">
        <v>2901451.08</v>
      </c>
    </row>
    <row r="15" spans="1:11" x14ac:dyDescent="0.25">
      <c r="A15" s="53" t="s">
        <v>165</v>
      </c>
      <c r="B15" s="152">
        <v>0</v>
      </c>
      <c r="C15" s="152">
        <v>0</v>
      </c>
      <c r="D15" s="152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56835.56</v>
      </c>
      <c r="D17" s="40">
        <f>D18+D19</f>
        <v>56835.56</v>
      </c>
    </row>
    <row r="18" spans="1:4" x14ac:dyDescent="0.25">
      <c r="A18" s="53" t="s">
        <v>167</v>
      </c>
      <c r="B18" s="118">
        <v>0</v>
      </c>
      <c r="C18" s="154">
        <v>56835.56</v>
      </c>
      <c r="D18" s="154">
        <v>56835.56</v>
      </c>
    </row>
    <row r="19" spans="1:4" ht="14.25" customHeight="1" x14ac:dyDescent="0.25">
      <c r="A19" s="53" t="s">
        <v>168</v>
      </c>
      <c r="B19" s="118">
        <v>0</v>
      </c>
      <c r="C19" s="154">
        <v>0</v>
      </c>
      <c r="D19" s="15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34384.479999999923</v>
      </c>
      <c r="D21" s="40">
        <f t="shared" si="3"/>
        <v>34384.479999999923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170</v>
      </c>
      <c r="B23" s="40">
        <f>B21-B11</f>
        <v>0</v>
      </c>
      <c r="C23" s="40">
        <f t="shared" ref="C23:D23" si="4">C21-C11</f>
        <v>34384.479999999923</v>
      </c>
      <c r="D23" s="40">
        <f t="shared" si="4"/>
        <v>34384.479999999923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171</v>
      </c>
      <c r="B25" s="40">
        <f>B23-B17</f>
        <v>0</v>
      </c>
      <c r="C25" s="40">
        <f t="shared" ref="C25" si="5">C23-C17</f>
        <v>-22451.080000000075</v>
      </c>
      <c r="D25" s="40">
        <f>D23-D17</f>
        <v>-22451.080000000075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55">
        <v>0</v>
      </c>
      <c r="C30" s="155">
        <v>0</v>
      </c>
      <c r="D30" s="155">
        <v>0</v>
      </c>
    </row>
    <row r="31" spans="1:4" x14ac:dyDescent="0.25">
      <c r="A31" s="53" t="s">
        <v>180</v>
      </c>
      <c r="B31" s="155">
        <v>0</v>
      </c>
      <c r="C31" s="155">
        <v>0</v>
      </c>
      <c r="D31" s="155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-22451.080000000075</v>
      </c>
      <c r="D33" s="61">
        <f t="shared" si="7"/>
        <v>-22451.080000000075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56"/>
      <c r="C38" s="156"/>
      <c r="D38" s="156"/>
    </row>
    <row r="39" spans="1:4" x14ac:dyDescent="0.25">
      <c r="A39" s="53" t="s">
        <v>185</v>
      </c>
      <c r="B39" s="156"/>
      <c r="C39" s="156"/>
      <c r="D39" s="156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157">
        <v>0</v>
      </c>
      <c r="C41" s="157">
        <v>0</v>
      </c>
      <c r="D41" s="157">
        <v>0</v>
      </c>
    </row>
    <row r="42" spans="1:4" x14ac:dyDescent="0.25">
      <c r="A42" s="53" t="s">
        <v>188</v>
      </c>
      <c r="B42" s="157">
        <v>0</v>
      </c>
      <c r="C42" s="157">
        <v>0</v>
      </c>
      <c r="D42" s="157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2975264</v>
      </c>
      <c r="C48" s="123">
        <f>C9</f>
        <v>2879000</v>
      </c>
      <c r="D48" s="123">
        <f t="shared" ref="D48" si="11">D9</f>
        <v>2879000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158"/>
      <c r="C50" s="158"/>
      <c r="D50" s="158"/>
    </row>
    <row r="51" spans="1:4" x14ac:dyDescent="0.25">
      <c r="A51" s="127" t="s">
        <v>187</v>
      </c>
      <c r="B51" s="159">
        <v>0</v>
      </c>
      <c r="C51" s="159">
        <v>0</v>
      </c>
      <c r="D51" s="159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2975264</v>
      </c>
      <c r="C53" s="60">
        <f t="shared" ref="C53:D53" si="13">C14</f>
        <v>2901451.08</v>
      </c>
      <c r="D53" s="60">
        <f t="shared" si="13"/>
        <v>2901451.08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56835.56</v>
      </c>
      <c r="D55" s="60">
        <f t="shared" si="14"/>
        <v>56835.56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34384.479999999923</v>
      </c>
      <c r="D57" s="61">
        <f t="shared" ref="D57" si="15">D48+D49-D53+D55</f>
        <v>34384.479999999923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34384.479999999923</v>
      </c>
      <c r="D59" s="61">
        <f t="shared" si="16"/>
        <v>34384.479999999923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160"/>
      <c r="C65" s="160"/>
      <c r="D65" s="160"/>
    </row>
    <row r="66" spans="1:4" x14ac:dyDescent="0.25">
      <c r="A66" s="127" t="s">
        <v>188</v>
      </c>
      <c r="B66" s="161">
        <v>0</v>
      </c>
      <c r="C66" s="161">
        <v>0</v>
      </c>
      <c r="D66" s="16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2975264</v>
      </c>
      <c r="Q2" s="18">
        <f>'Formato 4'!C8</f>
        <v>2879000</v>
      </c>
      <c r="R2" s="18">
        <f>'Formato 4'!D8</f>
        <v>2879000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2975264</v>
      </c>
      <c r="Q3" s="18">
        <f>'Formato 4'!C9</f>
        <v>2879000</v>
      </c>
      <c r="R3" s="18">
        <f>'Formato 4'!D9</f>
        <v>2879000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2975264</v>
      </c>
      <c r="Q6" s="18">
        <f>'Formato 4'!C13</f>
        <v>2901451.08</v>
      </c>
      <c r="R6" s="18">
        <f>'Formato 4'!D13</f>
        <v>2901451.08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2975264</v>
      </c>
      <c r="Q7" s="18">
        <f>'Formato 4'!C14</f>
        <v>2901451.08</v>
      </c>
      <c r="R7" s="18">
        <f>'Formato 4'!D14</f>
        <v>2901451.08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56835.56</v>
      </c>
      <c r="R9" s="18">
        <f>'Formato 4'!D17</f>
        <v>56835.56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56835.56</v>
      </c>
      <c r="R10" s="18">
        <f>'Formato 4'!D18</f>
        <v>56835.56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34384.479999999923</v>
      </c>
      <c r="R12" s="18">
        <f>'Formato 4'!D21</f>
        <v>34384.479999999923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34384.479999999923</v>
      </c>
      <c r="R13" s="18">
        <f>'Formato 4'!D23</f>
        <v>34384.479999999923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-22451.080000000075</v>
      </c>
      <c r="R14" s="18">
        <f>'Formato 4'!D25</f>
        <v>-22451.080000000075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-22451.080000000075</v>
      </c>
      <c r="R18">
        <f>'Formato 4'!D33</f>
        <v>-22451.080000000075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2975264</v>
      </c>
      <c r="Q26">
        <f>'Formato 4'!C48</f>
        <v>2879000</v>
      </c>
      <c r="R26">
        <f>'Formato 4'!D48</f>
        <v>2879000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2975264</v>
      </c>
      <c r="Q30">
        <f>'Formato 4'!C53</f>
        <v>2901451.08</v>
      </c>
      <c r="R30">
        <f>'Formato 4'!D53</f>
        <v>2901451.08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56835.56</v>
      </c>
      <c r="R31">
        <f>'Formato 4'!D55</f>
        <v>56835.56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09" t="s">
        <v>198</v>
      </c>
      <c r="B1" s="209"/>
      <c r="C1" s="209"/>
      <c r="D1" s="209"/>
      <c r="E1" s="209"/>
      <c r="F1" s="209"/>
      <c r="G1" s="209"/>
    </row>
    <row r="2" spans="1:8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8" x14ac:dyDescent="0.25">
      <c r="A3" s="194" t="s">
        <v>199</v>
      </c>
      <c r="B3" s="195"/>
      <c r="C3" s="195"/>
      <c r="D3" s="195"/>
      <c r="E3" s="195"/>
      <c r="F3" s="195"/>
      <c r="G3" s="196"/>
    </row>
    <row r="4" spans="1:8" ht="14.25" x14ac:dyDescent="0.45">
      <c r="A4" s="197" t="str">
        <f>TRIMESTRE</f>
        <v>Del 1 de enero al 31 de diciembre de 2022 (b)</v>
      </c>
      <c r="B4" s="198"/>
      <c r="C4" s="198"/>
      <c r="D4" s="198"/>
      <c r="E4" s="198"/>
      <c r="F4" s="198"/>
      <c r="G4" s="199"/>
    </row>
    <row r="5" spans="1:8" ht="14.25" x14ac:dyDescent="0.45">
      <c r="A5" s="200" t="s">
        <v>118</v>
      </c>
      <c r="B5" s="201"/>
      <c r="C5" s="201"/>
      <c r="D5" s="201"/>
      <c r="E5" s="201"/>
      <c r="F5" s="201"/>
      <c r="G5" s="202"/>
    </row>
    <row r="6" spans="1:8" x14ac:dyDescent="0.25">
      <c r="A6" s="206" t="s">
        <v>206</v>
      </c>
      <c r="B6" s="208" t="s">
        <v>200</v>
      </c>
      <c r="C6" s="208"/>
      <c r="D6" s="208"/>
      <c r="E6" s="208"/>
      <c r="F6" s="208"/>
      <c r="G6" s="208" t="s">
        <v>201</v>
      </c>
    </row>
    <row r="7" spans="1:8" ht="30" x14ac:dyDescent="0.25">
      <c r="A7" s="207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208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163">
        <v>338000</v>
      </c>
      <c r="C15" s="163">
        <v>-93490.3</v>
      </c>
      <c r="D15" s="162">
        <v>244509.7</v>
      </c>
      <c r="E15" s="163">
        <v>229480</v>
      </c>
      <c r="F15" s="163">
        <v>229480</v>
      </c>
      <c r="G15" s="162">
        <v>-108520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x14ac:dyDescent="0.25">
      <c r="A34" s="53" t="s">
        <v>232</v>
      </c>
      <c r="B34" s="165">
        <v>2637264</v>
      </c>
      <c r="C34" s="165">
        <v>12256</v>
      </c>
      <c r="D34" s="164">
        <v>2649520</v>
      </c>
      <c r="E34" s="165">
        <v>2649520</v>
      </c>
      <c r="F34" s="165">
        <v>2649520</v>
      </c>
      <c r="G34" s="164">
        <v>12256</v>
      </c>
    </row>
    <row r="35" spans="1:8" x14ac:dyDescent="0.25">
      <c r="A35" s="53" t="s">
        <v>233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2975264</v>
      </c>
      <c r="C41" s="61">
        <f t="shared" ref="C41:E41" si="4">SUM(C9,C10,C11,C12,C13,C14,C15,C16,C28,C34,C35,C37)</f>
        <v>-81234.3</v>
      </c>
      <c r="D41" s="61">
        <f t="shared" si="4"/>
        <v>2894029.7</v>
      </c>
      <c r="E41" s="61">
        <f t="shared" si="4"/>
        <v>2879000</v>
      </c>
      <c r="F41" s="61">
        <f>SUM(F9,F10,F11,F12,F13,F14,F15,F16,F28,F34,F35,F37)</f>
        <v>2879000</v>
      </c>
      <c r="G41" s="61">
        <f>SUM(G9,G10,G11,G12,G13,G14,G15,G16,G28,G34,G35,G37)</f>
        <v>-96264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2975264</v>
      </c>
      <c r="C70" s="61">
        <f t="shared" ref="C70:G70" si="10">C41+C65+C67</f>
        <v>-81234.3</v>
      </c>
      <c r="D70" s="61">
        <f t="shared" si="10"/>
        <v>2894029.7</v>
      </c>
      <c r="E70" s="61">
        <f t="shared" si="10"/>
        <v>2879000</v>
      </c>
      <c r="F70" s="61">
        <f t="shared" si="10"/>
        <v>2879000</v>
      </c>
      <c r="G70" s="61">
        <f t="shared" si="10"/>
        <v>-96264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-93490.3</v>
      </c>
      <c r="R9" s="18">
        <f>'Formato 5'!D15</f>
        <v>244509.7</v>
      </c>
      <c r="S9" s="18">
        <f>'Formato 5'!E15</f>
        <v>229480</v>
      </c>
      <c r="T9" s="18">
        <f>'Formato 5'!F15</f>
        <v>229480</v>
      </c>
      <c r="U9" s="18">
        <f>'Formato 5'!G15</f>
        <v>-108520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2637264</v>
      </c>
      <c r="Q28" s="18">
        <f>'Formato 5'!C34</f>
        <v>12256</v>
      </c>
      <c r="R28" s="18">
        <f>'Formato 5'!D34</f>
        <v>2649520</v>
      </c>
      <c r="S28" s="18">
        <f>'Formato 5'!E34</f>
        <v>2649520</v>
      </c>
      <c r="T28" s="18">
        <f>'Formato 5'!F34</f>
        <v>2649520</v>
      </c>
      <c r="U28" s="18">
        <f>'Formato 5'!G34</f>
        <v>12256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2975264</v>
      </c>
      <c r="Q34">
        <f>'Formato 5'!C41</f>
        <v>-81234.3</v>
      </c>
      <c r="R34">
        <f>'Formato 5'!D41</f>
        <v>2894029.7</v>
      </c>
      <c r="S34">
        <f>'Formato 5'!E41</f>
        <v>2879000</v>
      </c>
      <c r="T34">
        <f>'Formato 5'!F41</f>
        <v>2879000</v>
      </c>
      <c r="U34">
        <f>'Formato 5'!G41</f>
        <v>-96264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1" zoomScaleNormal="81" zoomScalePageLayoutView="90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10" t="s">
        <v>3269</v>
      </c>
      <c r="B1" s="209"/>
      <c r="C1" s="209"/>
      <c r="D1" s="209"/>
      <c r="E1" s="209"/>
      <c r="F1" s="209"/>
      <c r="G1" s="209"/>
    </row>
    <row r="2" spans="1:7" x14ac:dyDescent="0.25">
      <c r="A2" s="213" t="str">
        <f>ENTE_PUBLICO_A</f>
        <v>CASA DE LA CULTURA DEL MUNICIPIO DE VALLE DE SANTIAGO, GTO., Gobierno del Estado de Guanajuato (a)</v>
      </c>
      <c r="B2" s="213"/>
      <c r="C2" s="213"/>
      <c r="D2" s="213"/>
      <c r="E2" s="213"/>
      <c r="F2" s="213"/>
      <c r="G2" s="213"/>
    </row>
    <row r="3" spans="1:7" x14ac:dyDescent="0.25">
      <c r="A3" s="214" t="s">
        <v>269</v>
      </c>
      <c r="B3" s="214"/>
      <c r="C3" s="214"/>
      <c r="D3" s="214"/>
      <c r="E3" s="214"/>
      <c r="F3" s="214"/>
      <c r="G3" s="214"/>
    </row>
    <row r="4" spans="1:7" x14ac:dyDescent="0.25">
      <c r="A4" s="214" t="s">
        <v>270</v>
      </c>
      <c r="B4" s="214"/>
      <c r="C4" s="214"/>
      <c r="D4" s="214"/>
      <c r="E4" s="214"/>
      <c r="F4" s="214"/>
      <c r="G4" s="214"/>
    </row>
    <row r="5" spans="1:7" x14ac:dyDescent="0.25">
      <c r="A5" s="215" t="str">
        <f>TRIMESTRE</f>
        <v>Del 1 de enero al 31 de diciembre de 2022 (b)</v>
      </c>
      <c r="B5" s="215"/>
      <c r="C5" s="215"/>
      <c r="D5" s="215"/>
      <c r="E5" s="215"/>
      <c r="F5" s="215"/>
      <c r="G5" s="215"/>
    </row>
    <row r="6" spans="1:7" x14ac:dyDescent="0.25">
      <c r="A6" s="207" t="s">
        <v>118</v>
      </c>
      <c r="B6" s="207"/>
      <c r="C6" s="207"/>
      <c r="D6" s="207"/>
      <c r="E6" s="207"/>
      <c r="F6" s="207"/>
      <c r="G6" s="207"/>
    </row>
    <row r="7" spans="1:7" ht="15" customHeight="1" x14ac:dyDescent="0.25">
      <c r="A7" s="211" t="s">
        <v>0</v>
      </c>
      <c r="B7" s="211" t="s">
        <v>271</v>
      </c>
      <c r="C7" s="211"/>
      <c r="D7" s="211"/>
      <c r="E7" s="211"/>
      <c r="F7" s="211"/>
      <c r="G7" s="212" t="s">
        <v>272</v>
      </c>
    </row>
    <row r="8" spans="1:7" ht="30" x14ac:dyDescent="0.25">
      <c r="A8" s="211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211"/>
    </row>
    <row r="9" spans="1:7" x14ac:dyDescent="0.25">
      <c r="A9" s="82" t="s">
        <v>277</v>
      </c>
      <c r="B9" s="79">
        <f>SUM(B10,B18,B28,B38,B48,B58,B62,B71,B75)</f>
        <v>2975264</v>
      </c>
      <c r="C9" s="79">
        <f t="shared" ref="C9:G9" si="0">SUM(C10,C18,C28,C38,C48,C58,C62,C71,C75)</f>
        <v>-24711.299999999996</v>
      </c>
      <c r="D9" s="79">
        <f t="shared" si="0"/>
        <v>2950552.7</v>
      </c>
      <c r="E9" s="79">
        <f t="shared" si="0"/>
        <v>2901451.08</v>
      </c>
      <c r="F9" s="79">
        <f t="shared" si="0"/>
        <v>2901451.08</v>
      </c>
      <c r="G9" s="79">
        <f t="shared" si="0"/>
        <v>49101.619999999988</v>
      </c>
    </row>
    <row r="10" spans="1:7" x14ac:dyDescent="0.25">
      <c r="A10" s="83" t="s">
        <v>278</v>
      </c>
      <c r="B10" s="80">
        <f>SUM(B11:B17)</f>
        <v>2186637.0699999998</v>
      </c>
      <c r="C10" s="80">
        <f t="shared" ref="C10:F10" si="1">SUM(C11:C17)</f>
        <v>-20677.010000000002</v>
      </c>
      <c r="D10" s="80">
        <f t="shared" si="1"/>
        <v>2165960.06</v>
      </c>
      <c r="E10" s="80">
        <f t="shared" si="1"/>
        <v>2122979.1300000004</v>
      </c>
      <c r="F10" s="80">
        <f t="shared" si="1"/>
        <v>2122979.1300000004</v>
      </c>
      <c r="G10" s="80">
        <f>SUM(G11:G17)</f>
        <v>42980.929999999964</v>
      </c>
    </row>
    <row r="11" spans="1:7" x14ac:dyDescent="0.25">
      <c r="A11" s="84" t="s">
        <v>279</v>
      </c>
      <c r="B11" s="167">
        <v>1350120</v>
      </c>
      <c r="C11" s="167">
        <v>0</v>
      </c>
      <c r="D11" s="166">
        <v>1350120</v>
      </c>
      <c r="E11" s="167">
        <v>1340597.05</v>
      </c>
      <c r="F11" s="167">
        <v>1340597.05</v>
      </c>
      <c r="G11" s="166">
        <v>9522.9499999999534</v>
      </c>
    </row>
    <row r="12" spans="1:7" x14ac:dyDescent="0.25">
      <c r="A12" s="84" t="s">
        <v>280</v>
      </c>
      <c r="B12" s="167">
        <v>300786.40000000002</v>
      </c>
      <c r="C12" s="167">
        <v>64033.79</v>
      </c>
      <c r="D12" s="166">
        <v>364820.19</v>
      </c>
      <c r="E12" s="167">
        <v>335500</v>
      </c>
      <c r="F12" s="167">
        <v>335500</v>
      </c>
      <c r="G12" s="166">
        <v>29320.190000000002</v>
      </c>
    </row>
    <row r="13" spans="1:7" ht="14.25" customHeight="1" x14ac:dyDescent="0.25">
      <c r="A13" s="84" t="s">
        <v>281</v>
      </c>
      <c r="B13" s="167">
        <v>254210.67</v>
      </c>
      <c r="C13" s="167">
        <v>0</v>
      </c>
      <c r="D13" s="166">
        <v>254210.67</v>
      </c>
      <c r="E13" s="167">
        <v>251800.88</v>
      </c>
      <c r="F13" s="167">
        <v>251800.88</v>
      </c>
      <c r="G13" s="166">
        <v>2409.7900000000081</v>
      </c>
    </row>
    <row r="14" spans="1:7" ht="14.25" customHeight="1" x14ac:dyDescent="0.25">
      <c r="A14" s="84" t="s">
        <v>282</v>
      </c>
      <c r="B14" s="166"/>
      <c r="C14" s="166"/>
      <c r="D14" s="166">
        <v>0</v>
      </c>
      <c r="E14" s="166"/>
      <c r="F14" s="166"/>
      <c r="G14" s="166">
        <v>0</v>
      </c>
    </row>
    <row r="15" spans="1:7" x14ac:dyDescent="0.25">
      <c r="A15" s="84" t="s">
        <v>283</v>
      </c>
      <c r="B15" s="167">
        <v>281520</v>
      </c>
      <c r="C15" s="167">
        <v>-84710.8</v>
      </c>
      <c r="D15" s="166">
        <v>196809.2</v>
      </c>
      <c r="E15" s="167">
        <v>195081.2</v>
      </c>
      <c r="F15" s="167">
        <v>195081.2</v>
      </c>
      <c r="G15" s="166">
        <v>1728</v>
      </c>
    </row>
    <row r="16" spans="1:7" ht="14.25" customHeight="1" x14ac:dyDescent="0.25">
      <c r="A16" s="84" t="s">
        <v>284</v>
      </c>
      <c r="B16" s="166"/>
      <c r="C16" s="166"/>
      <c r="D16" s="166">
        <v>0</v>
      </c>
      <c r="E16" s="166"/>
      <c r="F16" s="166"/>
      <c r="G16" s="166">
        <v>0</v>
      </c>
    </row>
    <row r="17" spans="1:7" x14ac:dyDescent="0.25">
      <c r="A17" s="84" t="s">
        <v>285</v>
      </c>
      <c r="B17" s="166"/>
      <c r="C17" s="166"/>
      <c r="D17" s="166">
        <v>0</v>
      </c>
      <c r="E17" s="166"/>
      <c r="F17" s="166"/>
      <c r="G17" s="166">
        <v>0</v>
      </c>
    </row>
    <row r="18" spans="1:7" x14ac:dyDescent="0.25">
      <c r="A18" s="83" t="s">
        <v>286</v>
      </c>
      <c r="B18" s="80">
        <f>SUM(B19:B27)</f>
        <v>225000</v>
      </c>
      <c r="C18" s="80">
        <f t="shared" ref="C18:F18" si="2">SUM(C19:C27)</f>
        <v>-29322.74</v>
      </c>
      <c r="D18" s="80">
        <f t="shared" si="2"/>
        <v>195677.26</v>
      </c>
      <c r="E18" s="80">
        <f t="shared" si="2"/>
        <v>192300.55000000002</v>
      </c>
      <c r="F18" s="80">
        <f t="shared" si="2"/>
        <v>192300.55000000002</v>
      </c>
      <c r="G18" s="80">
        <f>SUM(G19:G27)</f>
        <v>3376.7099999999991</v>
      </c>
    </row>
    <row r="19" spans="1:7" x14ac:dyDescent="0.25">
      <c r="A19" s="84" t="s">
        <v>287</v>
      </c>
      <c r="B19" s="169">
        <v>60000</v>
      </c>
      <c r="C19" s="169">
        <v>-12500</v>
      </c>
      <c r="D19" s="168">
        <v>47500</v>
      </c>
      <c r="E19" s="169">
        <v>46912.04</v>
      </c>
      <c r="F19" s="169">
        <v>46912.04</v>
      </c>
      <c r="G19" s="168">
        <v>587.95999999999913</v>
      </c>
    </row>
    <row r="20" spans="1:7" x14ac:dyDescent="0.25">
      <c r="A20" s="84" t="s">
        <v>288</v>
      </c>
      <c r="B20" s="169">
        <v>50000</v>
      </c>
      <c r="C20" s="169">
        <v>-20000</v>
      </c>
      <c r="D20" s="168">
        <v>30000</v>
      </c>
      <c r="E20" s="169">
        <v>29112.46</v>
      </c>
      <c r="F20" s="169">
        <v>29112.46</v>
      </c>
      <c r="G20" s="168">
        <v>887.54000000000087</v>
      </c>
    </row>
    <row r="21" spans="1:7" x14ac:dyDescent="0.25">
      <c r="A21" s="84" t="s">
        <v>289</v>
      </c>
      <c r="B21" s="168"/>
      <c r="C21" s="168"/>
      <c r="D21" s="168">
        <v>0</v>
      </c>
      <c r="E21" s="168"/>
      <c r="F21" s="168"/>
      <c r="G21" s="168">
        <v>0</v>
      </c>
    </row>
    <row r="22" spans="1:7" x14ac:dyDescent="0.25">
      <c r="A22" s="84" t="s">
        <v>290</v>
      </c>
      <c r="B22" s="168"/>
      <c r="C22" s="168"/>
      <c r="D22" s="168">
        <v>0</v>
      </c>
      <c r="E22" s="168"/>
      <c r="F22" s="168"/>
      <c r="G22" s="168">
        <v>0</v>
      </c>
    </row>
    <row r="23" spans="1:7" x14ac:dyDescent="0.25">
      <c r="A23" s="84" t="s">
        <v>291</v>
      </c>
      <c r="B23" s="169">
        <v>15000</v>
      </c>
      <c r="C23" s="169">
        <v>-3900</v>
      </c>
      <c r="D23" s="168">
        <v>11100</v>
      </c>
      <c r="E23" s="169">
        <v>9276.57</v>
      </c>
      <c r="F23" s="169">
        <v>9276.57</v>
      </c>
      <c r="G23" s="168">
        <v>1823.4300000000003</v>
      </c>
    </row>
    <row r="24" spans="1:7" x14ac:dyDescent="0.25">
      <c r="A24" s="84" t="s">
        <v>292</v>
      </c>
      <c r="B24" s="169">
        <v>55000</v>
      </c>
      <c r="C24" s="169">
        <v>19295.66</v>
      </c>
      <c r="D24" s="168">
        <v>74295.66</v>
      </c>
      <c r="E24" s="169">
        <v>74217.88</v>
      </c>
      <c r="F24" s="169">
        <v>74217.88</v>
      </c>
      <c r="G24" s="168">
        <v>77.779999999998836</v>
      </c>
    </row>
    <row r="25" spans="1:7" x14ac:dyDescent="0.25">
      <c r="A25" s="84" t="s">
        <v>293</v>
      </c>
      <c r="B25" s="169">
        <v>35000</v>
      </c>
      <c r="C25" s="169">
        <v>-2218.4</v>
      </c>
      <c r="D25" s="168">
        <v>32781.599999999999</v>
      </c>
      <c r="E25" s="169">
        <v>32781.599999999999</v>
      </c>
      <c r="F25" s="169">
        <v>32781.599999999999</v>
      </c>
      <c r="G25" s="168">
        <v>0</v>
      </c>
    </row>
    <row r="26" spans="1:7" x14ac:dyDescent="0.25">
      <c r="A26" s="84" t="s">
        <v>294</v>
      </c>
      <c r="B26" s="168"/>
      <c r="C26" s="168"/>
      <c r="D26" s="168">
        <v>0</v>
      </c>
      <c r="E26" s="168"/>
      <c r="F26" s="168"/>
      <c r="G26" s="168">
        <v>0</v>
      </c>
    </row>
    <row r="27" spans="1:7" x14ac:dyDescent="0.25">
      <c r="A27" s="84" t="s">
        <v>295</v>
      </c>
      <c r="B27" s="169">
        <v>10000</v>
      </c>
      <c r="C27" s="169">
        <v>-10000</v>
      </c>
      <c r="D27" s="168">
        <v>0</v>
      </c>
      <c r="E27" s="169">
        <v>0</v>
      </c>
      <c r="F27" s="169">
        <v>0</v>
      </c>
      <c r="G27" s="168">
        <v>0</v>
      </c>
    </row>
    <row r="28" spans="1:7" x14ac:dyDescent="0.25">
      <c r="A28" s="83" t="s">
        <v>296</v>
      </c>
      <c r="B28" s="80">
        <f>SUM(B29:B37)</f>
        <v>563626.92999999993</v>
      </c>
      <c r="C28" s="80">
        <f t="shared" ref="C28:G28" si="3">SUM(C29:C37)</f>
        <v>25288.450000000004</v>
      </c>
      <c r="D28" s="80">
        <f t="shared" si="3"/>
        <v>588915.38</v>
      </c>
      <c r="E28" s="80">
        <f t="shared" si="3"/>
        <v>586171.4</v>
      </c>
      <c r="F28" s="80">
        <f t="shared" si="3"/>
        <v>586171.4</v>
      </c>
      <c r="G28" s="80">
        <f t="shared" si="3"/>
        <v>2743.9800000000268</v>
      </c>
    </row>
    <row r="29" spans="1:7" x14ac:dyDescent="0.25">
      <c r="A29" s="84" t="s">
        <v>297</v>
      </c>
      <c r="B29" s="171">
        <v>30000</v>
      </c>
      <c r="C29" s="171">
        <v>5000</v>
      </c>
      <c r="D29" s="170">
        <v>35000</v>
      </c>
      <c r="E29" s="171">
        <v>33934</v>
      </c>
      <c r="F29" s="171">
        <v>33934</v>
      </c>
      <c r="G29" s="170">
        <v>1066</v>
      </c>
    </row>
    <row r="30" spans="1:7" x14ac:dyDescent="0.25">
      <c r="A30" s="84" t="s">
        <v>298</v>
      </c>
      <c r="B30" s="170"/>
      <c r="C30" s="170"/>
      <c r="D30" s="170">
        <v>0</v>
      </c>
      <c r="E30" s="170"/>
      <c r="F30" s="170"/>
      <c r="G30" s="170">
        <v>0</v>
      </c>
    </row>
    <row r="31" spans="1:7" x14ac:dyDescent="0.25">
      <c r="A31" s="84" t="s">
        <v>299</v>
      </c>
      <c r="B31" s="170"/>
      <c r="C31" s="170"/>
      <c r="D31" s="170">
        <v>0</v>
      </c>
      <c r="E31" s="170"/>
      <c r="F31" s="170"/>
      <c r="G31" s="170">
        <v>0</v>
      </c>
    </row>
    <row r="32" spans="1:7" x14ac:dyDescent="0.25">
      <c r="A32" s="84" t="s">
        <v>300</v>
      </c>
      <c r="B32" s="171">
        <v>23000</v>
      </c>
      <c r="C32" s="171">
        <v>-7808.87</v>
      </c>
      <c r="D32" s="170">
        <v>15191.130000000001</v>
      </c>
      <c r="E32" s="171">
        <v>15184.38</v>
      </c>
      <c r="F32" s="171">
        <v>15184.38</v>
      </c>
      <c r="G32" s="170">
        <v>6.750000000001819</v>
      </c>
    </row>
    <row r="33" spans="1:7" x14ac:dyDescent="0.25">
      <c r="A33" s="84" t="s">
        <v>301</v>
      </c>
      <c r="B33" s="171">
        <v>75000</v>
      </c>
      <c r="C33" s="171">
        <v>-3249.39</v>
      </c>
      <c r="D33" s="170">
        <v>71750.61</v>
      </c>
      <c r="E33" s="171">
        <v>70048.34</v>
      </c>
      <c r="F33" s="171">
        <v>70048.34</v>
      </c>
      <c r="G33" s="170">
        <v>1702.2700000000041</v>
      </c>
    </row>
    <row r="34" spans="1:7" x14ac:dyDescent="0.25">
      <c r="A34" s="84" t="s">
        <v>302</v>
      </c>
      <c r="B34" s="171">
        <v>15000</v>
      </c>
      <c r="C34" s="171">
        <v>-11769.3</v>
      </c>
      <c r="D34" s="170">
        <v>3230.7000000000007</v>
      </c>
      <c r="E34" s="171">
        <v>3230.7</v>
      </c>
      <c r="F34" s="171">
        <v>3230.7</v>
      </c>
      <c r="G34" s="170">
        <v>0</v>
      </c>
    </row>
    <row r="35" spans="1:7" x14ac:dyDescent="0.25">
      <c r="A35" s="84" t="s">
        <v>303</v>
      </c>
      <c r="B35" s="171">
        <v>10000</v>
      </c>
      <c r="C35" s="171">
        <v>-10000</v>
      </c>
      <c r="D35" s="170">
        <v>0</v>
      </c>
      <c r="E35" s="171">
        <v>0</v>
      </c>
      <c r="F35" s="171">
        <v>0</v>
      </c>
      <c r="G35" s="170">
        <v>0</v>
      </c>
    </row>
    <row r="36" spans="1:7" x14ac:dyDescent="0.25">
      <c r="A36" s="84" t="s">
        <v>304</v>
      </c>
      <c r="B36" s="171">
        <v>370626.93</v>
      </c>
      <c r="C36" s="171">
        <v>49216.01</v>
      </c>
      <c r="D36" s="170">
        <v>419842.94</v>
      </c>
      <c r="E36" s="171">
        <v>419897.98</v>
      </c>
      <c r="F36" s="171">
        <v>419897.98</v>
      </c>
      <c r="G36" s="170">
        <v>-55.039999999979045</v>
      </c>
    </row>
    <row r="37" spans="1:7" x14ac:dyDescent="0.25">
      <c r="A37" s="84" t="s">
        <v>305</v>
      </c>
      <c r="B37" s="171">
        <v>40000</v>
      </c>
      <c r="C37" s="171">
        <v>3900</v>
      </c>
      <c r="D37" s="170">
        <v>43900</v>
      </c>
      <c r="E37" s="171">
        <v>43876</v>
      </c>
      <c r="F37" s="171">
        <v>43876</v>
      </c>
      <c r="G37" s="170">
        <v>24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172"/>
      <c r="C39" s="172"/>
      <c r="D39" s="172">
        <v>0</v>
      </c>
      <c r="E39" s="172"/>
      <c r="F39" s="172"/>
      <c r="G39" s="172">
        <v>0</v>
      </c>
    </row>
    <row r="40" spans="1:7" x14ac:dyDescent="0.25">
      <c r="A40" s="84" t="s">
        <v>308</v>
      </c>
      <c r="B40" s="172"/>
      <c r="C40" s="172"/>
      <c r="D40" s="172">
        <v>0</v>
      </c>
      <c r="E40" s="172"/>
      <c r="F40" s="172"/>
      <c r="G40" s="172">
        <v>0</v>
      </c>
    </row>
    <row r="41" spans="1:7" x14ac:dyDescent="0.25">
      <c r="A41" s="84" t="s">
        <v>309</v>
      </c>
      <c r="B41" s="172"/>
      <c r="C41" s="172"/>
      <c r="D41" s="172">
        <v>0</v>
      </c>
      <c r="E41" s="172"/>
      <c r="F41" s="172"/>
      <c r="G41" s="172">
        <v>0</v>
      </c>
    </row>
    <row r="42" spans="1:7" x14ac:dyDescent="0.25">
      <c r="A42" s="84" t="s">
        <v>310</v>
      </c>
      <c r="B42" s="172"/>
      <c r="C42" s="172"/>
      <c r="D42" s="172">
        <v>0</v>
      </c>
      <c r="E42" s="172"/>
      <c r="F42" s="172"/>
      <c r="G42" s="172">
        <v>0</v>
      </c>
    </row>
    <row r="43" spans="1:7" x14ac:dyDescent="0.25">
      <c r="A43" s="84" t="s">
        <v>311</v>
      </c>
      <c r="B43" s="172"/>
      <c r="C43" s="172"/>
      <c r="D43" s="172">
        <v>0</v>
      </c>
      <c r="E43" s="172"/>
      <c r="F43" s="172"/>
      <c r="G43" s="172">
        <v>0</v>
      </c>
    </row>
    <row r="44" spans="1:7" x14ac:dyDescent="0.25">
      <c r="A44" s="84" t="s">
        <v>312</v>
      </c>
      <c r="B44" s="172"/>
      <c r="C44" s="172"/>
      <c r="D44" s="172">
        <v>0</v>
      </c>
      <c r="E44" s="172"/>
      <c r="F44" s="172"/>
      <c r="G44" s="172">
        <v>0</v>
      </c>
    </row>
    <row r="45" spans="1:7" x14ac:dyDescent="0.25">
      <c r="A45" s="84" t="s">
        <v>313</v>
      </c>
      <c r="B45" s="172"/>
      <c r="C45" s="172"/>
      <c r="D45" s="172">
        <v>0</v>
      </c>
      <c r="E45" s="172"/>
      <c r="F45" s="172"/>
      <c r="G45" s="172">
        <v>0</v>
      </c>
    </row>
    <row r="46" spans="1:7" x14ac:dyDescent="0.25">
      <c r="A46" s="84" t="s">
        <v>314</v>
      </c>
      <c r="B46" s="172"/>
      <c r="C46" s="172"/>
      <c r="D46" s="172">
        <v>0</v>
      </c>
      <c r="E46" s="172"/>
      <c r="F46" s="172"/>
      <c r="G46" s="172">
        <v>0</v>
      </c>
    </row>
    <row r="47" spans="1:7" x14ac:dyDescent="0.25">
      <c r="A47" s="84" t="s">
        <v>315</v>
      </c>
      <c r="B47" s="172"/>
      <c r="C47" s="172"/>
      <c r="D47" s="172">
        <v>0</v>
      </c>
      <c r="E47" s="172"/>
      <c r="F47" s="172"/>
      <c r="G47" s="172">
        <v>0</v>
      </c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173"/>
      <c r="C49" s="173"/>
      <c r="D49" s="173">
        <v>0</v>
      </c>
      <c r="E49" s="173"/>
      <c r="F49" s="173"/>
      <c r="G49" s="173">
        <v>0</v>
      </c>
    </row>
    <row r="50" spans="1:7" x14ac:dyDescent="0.25">
      <c r="A50" s="84" t="s">
        <v>318</v>
      </c>
      <c r="B50" s="173"/>
      <c r="C50" s="173"/>
      <c r="D50" s="173">
        <v>0</v>
      </c>
      <c r="E50" s="173"/>
      <c r="F50" s="173"/>
      <c r="G50" s="173">
        <v>0</v>
      </c>
    </row>
    <row r="51" spans="1:7" x14ac:dyDescent="0.25">
      <c r="A51" s="84" t="s">
        <v>319</v>
      </c>
      <c r="B51" s="173"/>
      <c r="C51" s="173"/>
      <c r="D51" s="173">
        <v>0</v>
      </c>
      <c r="E51" s="173"/>
      <c r="F51" s="173"/>
      <c r="G51" s="173">
        <v>0</v>
      </c>
    </row>
    <row r="52" spans="1:7" x14ac:dyDescent="0.25">
      <c r="A52" s="84" t="s">
        <v>320</v>
      </c>
      <c r="B52" s="173"/>
      <c r="C52" s="173"/>
      <c r="D52" s="173">
        <v>0</v>
      </c>
      <c r="E52" s="173"/>
      <c r="F52" s="173"/>
      <c r="G52" s="173">
        <v>0</v>
      </c>
    </row>
    <row r="53" spans="1:7" x14ac:dyDescent="0.25">
      <c r="A53" s="84" t="s">
        <v>321</v>
      </c>
      <c r="B53" s="173"/>
      <c r="C53" s="173"/>
      <c r="D53" s="173">
        <v>0</v>
      </c>
      <c r="E53" s="173"/>
      <c r="F53" s="173"/>
      <c r="G53" s="173">
        <v>0</v>
      </c>
    </row>
    <row r="54" spans="1:7" x14ac:dyDescent="0.25">
      <c r="A54" s="84" t="s">
        <v>322</v>
      </c>
      <c r="B54" s="173"/>
      <c r="C54" s="173"/>
      <c r="D54" s="173">
        <v>0</v>
      </c>
      <c r="E54" s="173"/>
      <c r="F54" s="173"/>
      <c r="G54" s="173">
        <v>0</v>
      </c>
    </row>
    <row r="55" spans="1:7" x14ac:dyDescent="0.25">
      <c r="A55" s="84" t="s">
        <v>323</v>
      </c>
      <c r="B55" s="173"/>
      <c r="C55" s="173"/>
      <c r="D55" s="173">
        <v>0</v>
      </c>
      <c r="E55" s="173"/>
      <c r="F55" s="173"/>
      <c r="G55" s="173">
        <v>0</v>
      </c>
    </row>
    <row r="56" spans="1:7" x14ac:dyDescent="0.25">
      <c r="A56" s="84" t="s">
        <v>324</v>
      </c>
      <c r="B56" s="173"/>
      <c r="C56" s="173"/>
      <c r="D56" s="173">
        <v>0</v>
      </c>
      <c r="E56" s="173"/>
      <c r="F56" s="173"/>
      <c r="G56" s="173">
        <v>0</v>
      </c>
    </row>
    <row r="57" spans="1:7" x14ac:dyDescent="0.25">
      <c r="A57" s="84" t="s">
        <v>325</v>
      </c>
      <c r="B57" s="173"/>
      <c r="C57" s="173"/>
      <c r="D57" s="173">
        <v>0</v>
      </c>
      <c r="E57" s="173"/>
      <c r="F57" s="173"/>
      <c r="G57" s="173">
        <v>0</v>
      </c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80"/>
      <c r="C59" s="80"/>
      <c r="D59" s="80"/>
      <c r="E59" s="80"/>
      <c r="F59" s="80"/>
      <c r="G59" s="80"/>
    </row>
    <row r="60" spans="1:7" x14ac:dyDescent="0.25">
      <c r="A60" s="84" t="s">
        <v>328</v>
      </c>
      <c r="B60" s="80"/>
      <c r="C60" s="80"/>
      <c r="D60" s="80"/>
      <c r="E60" s="80"/>
      <c r="F60" s="80"/>
      <c r="G60" s="80"/>
    </row>
    <row r="61" spans="1:7" x14ac:dyDescent="0.25">
      <c r="A61" s="84" t="s">
        <v>329</v>
      </c>
      <c r="B61" s="80"/>
      <c r="C61" s="80"/>
      <c r="D61" s="80"/>
      <c r="E61" s="80"/>
      <c r="F61" s="80"/>
      <c r="G61" s="80"/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174"/>
      <c r="C63" s="174"/>
      <c r="D63" s="174">
        <v>0</v>
      </c>
      <c r="E63" s="174"/>
      <c r="F63" s="174"/>
      <c r="G63" s="174">
        <v>0</v>
      </c>
    </row>
    <row r="64" spans="1:7" x14ac:dyDescent="0.25">
      <c r="A64" s="84" t="s">
        <v>332</v>
      </c>
      <c r="B64" s="174"/>
      <c r="C64" s="174"/>
      <c r="D64" s="174">
        <v>0</v>
      </c>
      <c r="E64" s="174"/>
      <c r="F64" s="174"/>
      <c r="G64" s="174">
        <v>0</v>
      </c>
    </row>
    <row r="65" spans="1:7" x14ac:dyDescent="0.25">
      <c r="A65" s="84" t="s">
        <v>333</v>
      </c>
      <c r="B65" s="174"/>
      <c r="C65" s="174"/>
      <c r="D65" s="174">
        <v>0</v>
      </c>
      <c r="E65" s="174"/>
      <c r="F65" s="174"/>
      <c r="G65" s="174">
        <v>0</v>
      </c>
    </row>
    <row r="66" spans="1:7" x14ac:dyDescent="0.25">
      <c r="A66" s="84" t="s">
        <v>334</v>
      </c>
      <c r="B66" s="174"/>
      <c r="C66" s="174"/>
      <c r="D66" s="174">
        <v>0</v>
      </c>
      <c r="E66" s="174"/>
      <c r="F66" s="174"/>
      <c r="G66" s="174">
        <v>0</v>
      </c>
    </row>
    <row r="67" spans="1:7" x14ac:dyDescent="0.25">
      <c r="A67" s="84" t="s">
        <v>335</v>
      </c>
      <c r="B67" s="174"/>
      <c r="C67" s="174"/>
      <c r="D67" s="174">
        <v>0</v>
      </c>
      <c r="E67" s="174"/>
      <c r="F67" s="174"/>
      <c r="G67" s="174">
        <v>0</v>
      </c>
    </row>
    <row r="68" spans="1:7" x14ac:dyDescent="0.25">
      <c r="A68" s="84" t="s">
        <v>3285</v>
      </c>
      <c r="B68" s="174"/>
      <c r="C68" s="174"/>
      <c r="D68" s="174">
        <v>0</v>
      </c>
      <c r="E68" s="174"/>
      <c r="F68" s="174"/>
      <c r="G68" s="174">
        <v>0</v>
      </c>
    </row>
    <row r="69" spans="1:7" x14ac:dyDescent="0.25">
      <c r="A69" s="84" t="s">
        <v>337</v>
      </c>
      <c r="B69" s="174"/>
      <c r="C69" s="174"/>
      <c r="D69" s="174">
        <v>0</v>
      </c>
      <c r="E69" s="174"/>
      <c r="F69" s="174"/>
      <c r="G69" s="174">
        <v>0</v>
      </c>
    </row>
    <row r="70" spans="1:7" x14ac:dyDescent="0.25">
      <c r="A70" s="84" t="s">
        <v>338</v>
      </c>
      <c r="B70" s="174"/>
      <c r="C70" s="174"/>
      <c r="D70" s="174">
        <v>0</v>
      </c>
      <c r="E70" s="174"/>
      <c r="F70" s="174"/>
      <c r="G70" s="174">
        <v>0</v>
      </c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80"/>
      <c r="C72" s="80"/>
      <c r="D72" s="80"/>
      <c r="E72" s="80"/>
      <c r="F72" s="80"/>
      <c r="G72" s="80"/>
    </row>
    <row r="73" spans="1:7" x14ac:dyDescent="0.25">
      <c r="A73" s="84" t="s">
        <v>341</v>
      </c>
      <c r="B73" s="80"/>
      <c r="C73" s="80"/>
      <c r="D73" s="80"/>
      <c r="E73" s="80"/>
      <c r="F73" s="80"/>
      <c r="G73" s="80"/>
    </row>
    <row r="74" spans="1:7" x14ac:dyDescent="0.25">
      <c r="A74" s="84" t="s">
        <v>342</v>
      </c>
      <c r="B74" s="80"/>
      <c r="C74" s="80"/>
      <c r="D74" s="80"/>
      <c r="E74" s="80"/>
      <c r="F74" s="80"/>
      <c r="G74" s="80"/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175"/>
      <c r="C76" s="175"/>
      <c r="D76" s="175">
        <v>0</v>
      </c>
      <c r="E76" s="175"/>
      <c r="F76" s="175"/>
      <c r="G76" s="175">
        <v>0</v>
      </c>
    </row>
    <row r="77" spans="1:7" x14ac:dyDescent="0.25">
      <c r="A77" s="84" t="s">
        <v>345</v>
      </c>
      <c r="B77" s="175"/>
      <c r="C77" s="175"/>
      <c r="D77" s="175">
        <v>0</v>
      </c>
      <c r="E77" s="175"/>
      <c r="F77" s="175"/>
      <c r="G77" s="175">
        <v>0</v>
      </c>
    </row>
    <row r="78" spans="1:7" x14ac:dyDescent="0.25">
      <c r="A78" s="84" t="s">
        <v>346</v>
      </c>
      <c r="B78" s="175"/>
      <c r="C78" s="175"/>
      <c r="D78" s="175">
        <v>0</v>
      </c>
      <c r="E78" s="175"/>
      <c r="F78" s="175"/>
      <c r="G78" s="175">
        <v>0</v>
      </c>
    </row>
    <row r="79" spans="1:7" x14ac:dyDescent="0.25">
      <c r="A79" s="84" t="s">
        <v>347</v>
      </c>
      <c r="B79" s="175"/>
      <c r="C79" s="175"/>
      <c r="D79" s="175">
        <v>0</v>
      </c>
      <c r="E79" s="175"/>
      <c r="F79" s="175"/>
      <c r="G79" s="175">
        <v>0</v>
      </c>
    </row>
    <row r="80" spans="1:7" x14ac:dyDescent="0.25">
      <c r="A80" s="84" t="s">
        <v>348</v>
      </c>
      <c r="B80" s="175"/>
      <c r="C80" s="175"/>
      <c r="D80" s="175">
        <v>0</v>
      </c>
      <c r="E80" s="175"/>
      <c r="F80" s="175"/>
      <c r="G80" s="175">
        <v>0</v>
      </c>
    </row>
    <row r="81" spans="1:7" x14ac:dyDescent="0.25">
      <c r="A81" s="84" t="s">
        <v>349</v>
      </c>
      <c r="B81" s="175"/>
      <c r="C81" s="175"/>
      <c r="D81" s="175">
        <v>0</v>
      </c>
      <c r="E81" s="175"/>
      <c r="F81" s="175"/>
      <c r="G81" s="175">
        <v>0</v>
      </c>
    </row>
    <row r="82" spans="1:7" x14ac:dyDescent="0.25">
      <c r="A82" s="84" t="s">
        <v>350</v>
      </c>
      <c r="B82" s="175"/>
      <c r="C82" s="175"/>
      <c r="D82" s="175">
        <v>0</v>
      </c>
      <c r="E82" s="175"/>
      <c r="F82" s="175"/>
      <c r="G82" s="175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176"/>
      <c r="C86" s="176"/>
      <c r="D86" s="176">
        <v>0</v>
      </c>
      <c r="E86" s="176"/>
      <c r="F86" s="176"/>
      <c r="G86" s="176">
        <v>0</v>
      </c>
    </row>
    <row r="87" spans="1:7" x14ac:dyDescent="0.25">
      <c r="A87" s="84" t="s">
        <v>280</v>
      </c>
      <c r="B87" s="176"/>
      <c r="C87" s="176"/>
      <c r="D87" s="176">
        <v>0</v>
      </c>
      <c r="E87" s="176"/>
      <c r="F87" s="176"/>
      <c r="G87" s="176">
        <v>0</v>
      </c>
    </row>
    <row r="88" spans="1:7" x14ac:dyDescent="0.25">
      <c r="A88" s="84" t="s">
        <v>281</v>
      </c>
      <c r="B88" s="176"/>
      <c r="C88" s="176"/>
      <c r="D88" s="176">
        <v>0</v>
      </c>
      <c r="E88" s="176"/>
      <c r="F88" s="176"/>
      <c r="G88" s="176">
        <v>0</v>
      </c>
    </row>
    <row r="89" spans="1:7" x14ac:dyDescent="0.25">
      <c r="A89" s="84" t="s">
        <v>282</v>
      </c>
      <c r="B89" s="176"/>
      <c r="C89" s="176"/>
      <c r="D89" s="176">
        <v>0</v>
      </c>
      <c r="E89" s="176"/>
      <c r="F89" s="176"/>
      <c r="G89" s="176">
        <v>0</v>
      </c>
    </row>
    <row r="90" spans="1:7" x14ac:dyDescent="0.25">
      <c r="A90" s="84" t="s">
        <v>283</v>
      </c>
      <c r="B90" s="176"/>
      <c r="C90" s="176"/>
      <c r="D90" s="176">
        <v>0</v>
      </c>
      <c r="E90" s="176"/>
      <c r="F90" s="176"/>
      <c r="G90" s="176">
        <v>0</v>
      </c>
    </row>
    <row r="91" spans="1:7" x14ac:dyDescent="0.25">
      <c r="A91" s="84" t="s">
        <v>284</v>
      </c>
      <c r="B91" s="176"/>
      <c r="C91" s="176"/>
      <c r="D91" s="176">
        <v>0</v>
      </c>
      <c r="E91" s="176"/>
      <c r="F91" s="176"/>
      <c r="G91" s="176">
        <v>0</v>
      </c>
    </row>
    <row r="92" spans="1:7" x14ac:dyDescent="0.25">
      <c r="A92" s="84" t="s">
        <v>285</v>
      </c>
      <c r="B92" s="176"/>
      <c r="C92" s="176"/>
      <c r="D92" s="176">
        <v>0</v>
      </c>
      <c r="E92" s="176"/>
      <c r="F92" s="176"/>
      <c r="G92" s="176">
        <v>0</v>
      </c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177"/>
      <c r="C94" s="177"/>
      <c r="D94" s="177">
        <v>0</v>
      </c>
      <c r="E94" s="177"/>
      <c r="F94" s="177"/>
      <c r="G94" s="177">
        <v>0</v>
      </c>
    </row>
    <row r="95" spans="1:7" x14ac:dyDescent="0.25">
      <c r="A95" s="84" t="s">
        <v>288</v>
      </c>
      <c r="B95" s="177"/>
      <c r="C95" s="177"/>
      <c r="D95" s="177">
        <v>0</v>
      </c>
      <c r="E95" s="177"/>
      <c r="F95" s="177"/>
      <c r="G95" s="177">
        <v>0</v>
      </c>
    </row>
    <row r="96" spans="1:7" x14ac:dyDescent="0.25">
      <c r="A96" s="84" t="s">
        <v>289</v>
      </c>
      <c r="B96" s="177"/>
      <c r="C96" s="177"/>
      <c r="D96" s="177">
        <v>0</v>
      </c>
      <c r="E96" s="177"/>
      <c r="F96" s="177"/>
      <c r="G96" s="177">
        <v>0</v>
      </c>
    </row>
    <row r="97" spans="1:7" x14ac:dyDescent="0.25">
      <c r="A97" s="84" t="s">
        <v>290</v>
      </c>
      <c r="B97" s="177"/>
      <c r="C97" s="177"/>
      <c r="D97" s="177">
        <v>0</v>
      </c>
      <c r="E97" s="177"/>
      <c r="F97" s="177"/>
      <c r="G97" s="177">
        <v>0</v>
      </c>
    </row>
    <row r="98" spans="1:7" x14ac:dyDescent="0.25">
      <c r="A98" s="42" t="s">
        <v>291</v>
      </c>
      <c r="B98" s="177"/>
      <c r="C98" s="177"/>
      <c r="D98" s="177">
        <v>0</v>
      </c>
      <c r="E98" s="177"/>
      <c r="F98" s="177"/>
      <c r="G98" s="177">
        <v>0</v>
      </c>
    </row>
    <row r="99" spans="1:7" x14ac:dyDescent="0.25">
      <c r="A99" s="84" t="s">
        <v>292</v>
      </c>
      <c r="B99" s="177"/>
      <c r="C99" s="177"/>
      <c r="D99" s="177">
        <v>0</v>
      </c>
      <c r="E99" s="177"/>
      <c r="F99" s="177"/>
      <c r="G99" s="177">
        <v>0</v>
      </c>
    </row>
    <row r="100" spans="1:7" x14ac:dyDescent="0.25">
      <c r="A100" s="84" t="s">
        <v>293</v>
      </c>
      <c r="B100" s="177"/>
      <c r="C100" s="177"/>
      <c r="D100" s="177">
        <v>0</v>
      </c>
      <c r="E100" s="177"/>
      <c r="F100" s="177"/>
      <c r="G100" s="177">
        <v>0</v>
      </c>
    </row>
    <row r="101" spans="1:7" x14ac:dyDescent="0.25">
      <c r="A101" s="84" t="s">
        <v>294</v>
      </c>
      <c r="B101" s="177"/>
      <c r="C101" s="177"/>
      <c r="D101" s="177">
        <v>0</v>
      </c>
      <c r="E101" s="177"/>
      <c r="F101" s="177"/>
      <c r="G101" s="177">
        <v>0</v>
      </c>
    </row>
    <row r="102" spans="1:7" x14ac:dyDescent="0.25">
      <c r="A102" s="84" t="s">
        <v>295</v>
      </c>
      <c r="B102" s="177"/>
      <c r="C102" s="177"/>
      <c r="D102" s="177">
        <v>0</v>
      </c>
      <c r="E102" s="177"/>
      <c r="F102" s="177"/>
      <c r="G102" s="177">
        <v>0</v>
      </c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178"/>
      <c r="C104" s="178"/>
      <c r="D104" s="178">
        <v>0</v>
      </c>
      <c r="E104" s="178"/>
      <c r="F104" s="178"/>
      <c r="G104" s="178">
        <v>0</v>
      </c>
    </row>
    <row r="105" spans="1:7" x14ac:dyDescent="0.25">
      <c r="A105" s="84" t="s">
        <v>298</v>
      </c>
      <c r="B105" s="178"/>
      <c r="C105" s="178"/>
      <c r="D105" s="178">
        <v>0</v>
      </c>
      <c r="E105" s="178"/>
      <c r="F105" s="178"/>
      <c r="G105" s="178">
        <v>0</v>
      </c>
    </row>
    <row r="106" spans="1:7" x14ac:dyDescent="0.25">
      <c r="A106" s="84" t="s">
        <v>299</v>
      </c>
      <c r="B106" s="178"/>
      <c r="C106" s="178"/>
      <c r="D106" s="178">
        <v>0</v>
      </c>
      <c r="E106" s="178"/>
      <c r="F106" s="178"/>
      <c r="G106" s="178">
        <v>0</v>
      </c>
    </row>
    <row r="107" spans="1:7" x14ac:dyDescent="0.25">
      <c r="A107" s="84" t="s">
        <v>300</v>
      </c>
      <c r="B107" s="178"/>
      <c r="C107" s="178"/>
      <c r="D107" s="178">
        <v>0</v>
      </c>
      <c r="E107" s="178"/>
      <c r="F107" s="178"/>
      <c r="G107" s="178">
        <v>0</v>
      </c>
    </row>
    <row r="108" spans="1:7" x14ac:dyDescent="0.25">
      <c r="A108" s="84" t="s">
        <v>301</v>
      </c>
      <c r="B108" s="178"/>
      <c r="C108" s="178"/>
      <c r="D108" s="178">
        <v>0</v>
      </c>
      <c r="E108" s="178"/>
      <c r="F108" s="178"/>
      <c r="G108" s="178">
        <v>0</v>
      </c>
    </row>
    <row r="109" spans="1:7" x14ac:dyDescent="0.25">
      <c r="A109" s="84" t="s">
        <v>302</v>
      </c>
      <c r="B109" s="178"/>
      <c r="C109" s="178"/>
      <c r="D109" s="178">
        <v>0</v>
      </c>
      <c r="E109" s="178"/>
      <c r="F109" s="178"/>
      <c r="G109" s="178">
        <v>0</v>
      </c>
    </row>
    <row r="110" spans="1:7" x14ac:dyDescent="0.25">
      <c r="A110" s="84" t="s">
        <v>303</v>
      </c>
      <c r="B110" s="178"/>
      <c r="C110" s="178"/>
      <c r="D110" s="178">
        <v>0</v>
      </c>
      <c r="E110" s="178"/>
      <c r="F110" s="178"/>
      <c r="G110" s="178">
        <v>0</v>
      </c>
    </row>
    <row r="111" spans="1:7" x14ac:dyDescent="0.25">
      <c r="A111" s="84" t="s">
        <v>304</v>
      </c>
      <c r="B111" s="178"/>
      <c r="C111" s="178"/>
      <c r="D111" s="178">
        <v>0</v>
      </c>
      <c r="E111" s="178"/>
      <c r="F111" s="178"/>
      <c r="G111" s="178">
        <v>0</v>
      </c>
    </row>
    <row r="112" spans="1:7" x14ac:dyDescent="0.25">
      <c r="A112" s="84" t="s">
        <v>305</v>
      </c>
      <c r="B112" s="178"/>
      <c r="C112" s="178"/>
      <c r="D112" s="178">
        <v>0</v>
      </c>
      <c r="E112" s="178"/>
      <c r="F112" s="178"/>
      <c r="G112" s="178">
        <v>0</v>
      </c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179"/>
      <c r="C114" s="179"/>
      <c r="D114" s="179">
        <v>0</v>
      </c>
      <c r="E114" s="179"/>
      <c r="F114" s="179"/>
      <c r="G114" s="179">
        <v>0</v>
      </c>
    </row>
    <row r="115" spans="1:7" x14ac:dyDescent="0.25">
      <c r="A115" s="84" t="s">
        <v>308</v>
      </c>
      <c r="B115" s="179"/>
      <c r="C115" s="179"/>
      <c r="D115" s="179">
        <v>0</v>
      </c>
      <c r="E115" s="179"/>
      <c r="F115" s="179"/>
      <c r="G115" s="179">
        <v>0</v>
      </c>
    </row>
    <row r="116" spans="1:7" x14ac:dyDescent="0.25">
      <c r="A116" s="84" t="s">
        <v>309</v>
      </c>
      <c r="B116" s="179"/>
      <c r="C116" s="179"/>
      <c r="D116" s="179">
        <v>0</v>
      </c>
      <c r="E116" s="179"/>
      <c r="F116" s="179"/>
      <c r="G116" s="179">
        <v>0</v>
      </c>
    </row>
    <row r="117" spans="1:7" x14ac:dyDescent="0.25">
      <c r="A117" s="84" t="s">
        <v>310</v>
      </c>
      <c r="B117" s="179"/>
      <c r="C117" s="179"/>
      <c r="D117" s="179">
        <v>0</v>
      </c>
      <c r="E117" s="179"/>
      <c r="F117" s="179"/>
      <c r="G117" s="179">
        <v>0</v>
      </c>
    </row>
    <row r="118" spans="1:7" x14ac:dyDescent="0.25">
      <c r="A118" s="84" t="s">
        <v>311</v>
      </c>
      <c r="B118" s="179"/>
      <c r="C118" s="179"/>
      <c r="D118" s="179">
        <v>0</v>
      </c>
      <c r="E118" s="179"/>
      <c r="F118" s="179"/>
      <c r="G118" s="179">
        <v>0</v>
      </c>
    </row>
    <row r="119" spans="1:7" x14ac:dyDescent="0.25">
      <c r="A119" s="84" t="s">
        <v>312</v>
      </c>
      <c r="B119" s="179"/>
      <c r="C119" s="179"/>
      <c r="D119" s="179">
        <v>0</v>
      </c>
      <c r="E119" s="179"/>
      <c r="F119" s="179"/>
      <c r="G119" s="179">
        <v>0</v>
      </c>
    </row>
    <row r="120" spans="1:7" x14ac:dyDescent="0.25">
      <c r="A120" s="84" t="s">
        <v>313</v>
      </c>
      <c r="B120" s="179"/>
      <c r="C120" s="179"/>
      <c r="D120" s="179">
        <v>0</v>
      </c>
      <c r="E120" s="179"/>
      <c r="F120" s="179"/>
      <c r="G120" s="179">
        <v>0</v>
      </c>
    </row>
    <row r="121" spans="1:7" x14ac:dyDescent="0.25">
      <c r="A121" s="84" t="s">
        <v>314</v>
      </c>
      <c r="B121" s="179"/>
      <c r="C121" s="179"/>
      <c r="D121" s="179">
        <v>0</v>
      </c>
      <c r="E121" s="179"/>
      <c r="F121" s="179"/>
      <c r="G121" s="179">
        <v>0</v>
      </c>
    </row>
    <row r="122" spans="1:7" x14ac:dyDescent="0.25">
      <c r="A122" s="84" t="s">
        <v>315</v>
      </c>
      <c r="B122" s="179"/>
      <c r="C122" s="179"/>
      <c r="D122" s="179">
        <v>0</v>
      </c>
      <c r="E122" s="179"/>
      <c r="F122" s="179"/>
      <c r="G122" s="179">
        <v>0</v>
      </c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318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319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320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321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322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323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324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325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328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329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332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333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334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335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3285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337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338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341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342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345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346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347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348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349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350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2975264</v>
      </c>
      <c r="C159" s="79">
        <f t="shared" ref="C159:G159" si="20">C9+C84</f>
        <v>-24711.299999999996</v>
      </c>
      <c r="D159" s="79">
        <f t="shared" si="20"/>
        <v>2950552.7</v>
      </c>
      <c r="E159" s="79">
        <f t="shared" si="20"/>
        <v>2901451.08</v>
      </c>
      <c r="F159" s="79">
        <f t="shared" si="20"/>
        <v>2901451.08</v>
      </c>
      <c r="G159" s="79">
        <f t="shared" si="20"/>
        <v>49101.619999999988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2975264</v>
      </c>
      <c r="Q2" s="18">
        <f>'Formato 6 a)'!C9</f>
        <v>-24711.299999999996</v>
      </c>
      <c r="R2" s="18">
        <f>'Formato 6 a)'!D9</f>
        <v>2950552.7</v>
      </c>
      <c r="S2" s="18">
        <f>'Formato 6 a)'!E9</f>
        <v>2901451.08</v>
      </c>
      <c r="T2" s="18">
        <f>'Formato 6 a)'!F9</f>
        <v>2901451.08</v>
      </c>
      <c r="U2" s="18">
        <f>'Formato 6 a)'!G9</f>
        <v>49101.619999999988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2186637.0699999998</v>
      </c>
      <c r="Q3" s="18">
        <f>'Formato 6 a)'!C10</f>
        <v>-20677.010000000002</v>
      </c>
      <c r="R3" s="18">
        <f>'Formato 6 a)'!D10</f>
        <v>2165960.06</v>
      </c>
      <c r="S3" s="18">
        <f>'Formato 6 a)'!E10</f>
        <v>2122979.1300000004</v>
      </c>
      <c r="T3" s="18">
        <f>'Formato 6 a)'!F10</f>
        <v>2122979.1300000004</v>
      </c>
      <c r="U3" s="18">
        <f>'Formato 6 a)'!G10</f>
        <v>42980.929999999964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1350120</v>
      </c>
      <c r="Q4" s="18">
        <f>'Formato 6 a)'!C11</f>
        <v>0</v>
      </c>
      <c r="R4" s="18">
        <f>'Formato 6 a)'!D11</f>
        <v>1350120</v>
      </c>
      <c r="S4" s="18">
        <f>'Formato 6 a)'!E11</f>
        <v>1340597.05</v>
      </c>
      <c r="T4" s="18">
        <f>'Formato 6 a)'!F11</f>
        <v>1340597.05</v>
      </c>
      <c r="U4" s="18">
        <f>'Formato 6 a)'!G11</f>
        <v>9522.9499999999534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300786.40000000002</v>
      </c>
      <c r="Q5" s="18">
        <f>'Formato 6 a)'!C12</f>
        <v>64033.79</v>
      </c>
      <c r="R5" s="18">
        <f>'Formato 6 a)'!D12</f>
        <v>364820.19</v>
      </c>
      <c r="S5" s="18">
        <f>'Formato 6 a)'!E12</f>
        <v>335500</v>
      </c>
      <c r="T5" s="18">
        <f>'Formato 6 a)'!F12</f>
        <v>335500</v>
      </c>
      <c r="U5" s="18">
        <f>'Formato 6 a)'!G12</f>
        <v>29320.190000000002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254210.67</v>
      </c>
      <c r="Q6" s="18">
        <f>'Formato 6 a)'!C13</f>
        <v>0</v>
      </c>
      <c r="R6" s="18">
        <f>'Formato 6 a)'!D13</f>
        <v>254210.67</v>
      </c>
      <c r="S6" s="18">
        <f>'Formato 6 a)'!E13</f>
        <v>251800.88</v>
      </c>
      <c r="T6" s="18">
        <f>'Formato 6 a)'!F13</f>
        <v>251800.88</v>
      </c>
      <c r="U6" s="18">
        <f>'Formato 6 a)'!G13</f>
        <v>2409.7900000000081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281520</v>
      </c>
      <c r="Q8" s="18">
        <f>'Formato 6 a)'!C15</f>
        <v>-84710.8</v>
      </c>
      <c r="R8" s="18">
        <f>'Formato 6 a)'!D15</f>
        <v>196809.2</v>
      </c>
      <c r="S8" s="18">
        <f>'Formato 6 a)'!E15</f>
        <v>195081.2</v>
      </c>
      <c r="T8" s="18">
        <f>'Formato 6 a)'!F15</f>
        <v>195081.2</v>
      </c>
      <c r="U8" s="18">
        <f>'Formato 6 a)'!G15</f>
        <v>1728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225000</v>
      </c>
      <c r="Q11" s="18">
        <f>'Formato 6 a)'!C18</f>
        <v>-29322.74</v>
      </c>
      <c r="R11" s="18">
        <f>'Formato 6 a)'!D18</f>
        <v>195677.26</v>
      </c>
      <c r="S11" s="18">
        <f>'Formato 6 a)'!E18</f>
        <v>192300.55000000002</v>
      </c>
      <c r="T11" s="18">
        <f>'Formato 6 a)'!F18</f>
        <v>192300.55000000002</v>
      </c>
      <c r="U11" s="18">
        <f>'Formato 6 a)'!G18</f>
        <v>3376.7099999999991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-12500</v>
      </c>
      <c r="R12" s="18">
        <f>'Formato 6 a)'!D19</f>
        <v>47500</v>
      </c>
      <c r="S12" s="18">
        <f>'Formato 6 a)'!E19</f>
        <v>46912.04</v>
      </c>
      <c r="T12" s="18">
        <f>'Formato 6 a)'!F19</f>
        <v>46912.04</v>
      </c>
      <c r="U12" s="18">
        <f>'Formato 6 a)'!G19</f>
        <v>587.95999999999913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-20000</v>
      </c>
      <c r="R13" s="18">
        <f>'Formato 6 a)'!D20</f>
        <v>30000</v>
      </c>
      <c r="S13" s="18">
        <f>'Formato 6 a)'!E20</f>
        <v>29112.46</v>
      </c>
      <c r="T13" s="18">
        <f>'Formato 6 a)'!F20</f>
        <v>29112.46</v>
      </c>
      <c r="U13" s="18">
        <f>'Formato 6 a)'!G20</f>
        <v>887.54000000000087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-3900</v>
      </c>
      <c r="R16" s="18">
        <f>'Formato 6 a)'!D23</f>
        <v>11100</v>
      </c>
      <c r="S16" s="18">
        <f>'Formato 6 a)'!E23</f>
        <v>9276.57</v>
      </c>
      <c r="T16" s="18">
        <f>'Formato 6 a)'!F23</f>
        <v>9276.57</v>
      </c>
      <c r="U16" s="18">
        <f>'Formato 6 a)'!G23</f>
        <v>1823.4300000000003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55000</v>
      </c>
      <c r="Q17" s="18">
        <f>'Formato 6 a)'!C24</f>
        <v>19295.66</v>
      </c>
      <c r="R17" s="18">
        <f>'Formato 6 a)'!D24</f>
        <v>74295.66</v>
      </c>
      <c r="S17" s="18">
        <f>'Formato 6 a)'!E24</f>
        <v>74217.88</v>
      </c>
      <c r="T17" s="18">
        <f>'Formato 6 a)'!F24</f>
        <v>74217.88</v>
      </c>
      <c r="U17" s="18">
        <f>'Formato 6 a)'!G24</f>
        <v>77.779999999998836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-2218.4</v>
      </c>
      <c r="R18" s="18">
        <f>'Formato 6 a)'!D25</f>
        <v>32781.599999999999</v>
      </c>
      <c r="S18" s="18">
        <f>'Formato 6 a)'!E25</f>
        <v>32781.599999999999</v>
      </c>
      <c r="T18" s="18">
        <f>'Formato 6 a)'!F25</f>
        <v>32781.599999999999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563626.92999999993</v>
      </c>
      <c r="Q21" s="18">
        <f>'Formato 6 a)'!C28</f>
        <v>25288.450000000004</v>
      </c>
      <c r="R21" s="18">
        <f>'Formato 6 a)'!D28</f>
        <v>588915.38</v>
      </c>
      <c r="S21" s="18">
        <f>'Formato 6 a)'!E28</f>
        <v>586171.4</v>
      </c>
      <c r="T21" s="18">
        <f>'Formato 6 a)'!F28</f>
        <v>586171.4</v>
      </c>
      <c r="U21" s="18">
        <f>'Formato 6 a)'!G28</f>
        <v>2743.9800000000268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5000</v>
      </c>
      <c r="R22" s="18">
        <f>'Formato 6 a)'!D29</f>
        <v>35000</v>
      </c>
      <c r="S22" s="18">
        <f>'Formato 6 a)'!E29</f>
        <v>33934</v>
      </c>
      <c r="T22" s="18">
        <f>'Formato 6 a)'!F29</f>
        <v>33934</v>
      </c>
      <c r="U22" s="18">
        <f>'Formato 6 a)'!G29</f>
        <v>1066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-7808.87</v>
      </c>
      <c r="R25" s="18">
        <f>'Formato 6 a)'!D32</f>
        <v>15191.130000000001</v>
      </c>
      <c r="S25" s="18">
        <f>'Formato 6 a)'!E32</f>
        <v>15184.38</v>
      </c>
      <c r="T25" s="18">
        <f>'Formato 6 a)'!F32</f>
        <v>15184.38</v>
      </c>
      <c r="U25" s="18">
        <f>'Formato 6 a)'!G32</f>
        <v>6.750000000001819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75000</v>
      </c>
      <c r="Q26" s="18">
        <f>'Formato 6 a)'!C33</f>
        <v>-3249.39</v>
      </c>
      <c r="R26" s="18">
        <f>'Formato 6 a)'!D33</f>
        <v>71750.61</v>
      </c>
      <c r="S26" s="18">
        <f>'Formato 6 a)'!E33</f>
        <v>70048.34</v>
      </c>
      <c r="T26" s="18">
        <f>'Formato 6 a)'!F33</f>
        <v>70048.34</v>
      </c>
      <c r="U26" s="18">
        <f>'Formato 6 a)'!G33</f>
        <v>1702.2700000000041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-11769.3</v>
      </c>
      <c r="R27" s="18">
        <f>'Formato 6 a)'!D34</f>
        <v>3230.7000000000007</v>
      </c>
      <c r="S27" s="18">
        <f>'Formato 6 a)'!E34</f>
        <v>3230.7</v>
      </c>
      <c r="T27" s="18">
        <f>'Formato 6 a)'!F34</f>
        <v>3230.7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-10000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370626.93</v>
      </c>
      <c r="Q29" s="18">
        <f>'Formato 6 a)'!C36</f>
        <v>49216.01</v>
      </c>
      <c r="R29" s="18">
        <f>'Formato 6 a)'!D36</f>
        <v>419842.94</v>
      </c>
      <c r="S29" s="18">
        <f>'Formato 6 a)'!E36</f>
        <v>419897.98</v>
      </c>
      <c r="T29" s="18">
        <f>'Formato 6 a)'!F36</f>
        <v>419897.98</v>
      </c>
      <c r="U29" s="18">
        <f>'Formato 6 a)'!G36</f>
        <v>-55.039999999979045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3900</v>
      </c>
      <c r="R30" s="18">
        <f>'Formato 6 a)'!D37</f>
        <v>43900</v>
      </c>
      <c r="S30" s="18">
        <f>'Formato 6 a)'!E37</f>
        <v>43876</v>
      </c>
      <c r="T30" s="18">
        <f>'Formato 6 a)'!F37</f>
        <v>43876</v>
      </c>
      <c r="U30" s="18">
        <f>'Formato 6 a)'!G37</f>
        <v>24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2975264</v>
      </c>
      <c r="Q150">
        <f>'Formato 6 a)'!C159</f>
        <v>-24711.299999999996</v>
      </c>
      <c r="R150">
        <f>'Formato 6 a)'!D159</f>
        <v>2950552.7</v>
      </c>
      <c r="S150">
        <f>'Formato 6 a)'!E159</f>
        <v>2901451.08</v>
      </c>
      <c r="T150">
        <f>'Formato 6 a)'!F159</f>
        <v>2901451.08</v>
      </c>
      <c r="U150">
        <f>'Formato 6 a)'!G159</f>
        <v>49101.619999999988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10" t="s">
        <v>3274</v>
      </c>
      <c r="B1" s="210"/>
      <c r="C1" s="210"/>
      <c r="D1" s="210"/>
      <c r="E1" s="210"/>
      <c r="F1" s="210"/>
      <c r="G1" s="210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4" t="s">
        <v>269</v>
      </c>
      <c r="B3" s="195"/>
      <c r="C3" s="195"/>
      <c r="D3" s="195"/>
      <c r="E3" s="195"/>
      <c r="F3" s="195"/>
      <c r="G3" s="196"/>
    </row>
    <row r="4" spans="1:7" x14ac:dyDescent="0.25">
      <c r="A4" s="194" t="s">
        <v>423</v>
      </c>
      <c r="B4" s="195"/>
      <c r="C4" s="195"/>
      <c r="D4" s="195"/>
      <c r="E4" s="195"/>
      <c r="F4" s="195"/>
      <c r="G4" s="196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206" t="s">
        <v>0</v>
      </c>
      <c r="B7" s="208" t="s">
        <v>271</v>
      </c>
      <c r="C7" s="208"/>
      <c r="D7" s="208"/>
      <c r="E7" s="208"/>
      <c r="F7" s="208"/>
      <c r="G7" s="212" t="s">
        <v>272</v>
      </c>
    </row>
    <row r="8" spans="1:7" ht="30" x14ac:dyDescent="0.25">
      <c r="A8" s="207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211"/>
    </row>
    <row r="9" spans="1:7" x14ac:dyDescent="0.25">
      <c r="A9" s="52" t="s">
        <v>424</v>
      </c>
      <c r="B9" s="59">
        <f>SUM(B10:GASTO_NE_FIN_01)</f>
        <v>2975264</v>
      </c>
      <c r="C9" s="59">
        <f>SUM(C10:GASTO_NE_FIN_02)</f>
        <v>-24711.3</v>
      </c>
      <c r="D9" s="59">
        <f>SUM(D10:GASTO_NE_FIN_03)</f>
        <v>2950552.7</v>
      </c>
      <c r="E9" s="59">
        <f>SUM(E10:GASTO_NE_FIN_04)</f>
        <v>2901451.08</v>
      </c>
      <c r="F9" s="59">
        <f>SUM(F10:GASTO_NE_FIN_05)</f>
        <v>2901451.08</v>
      </c>
      <c r="G9" s="59">
        <f>SUM(G10:GASTO_NE_FIN_06)</f>
        <v>49101.619999999923</v>
      </c>
    </row>
    <row r="10" spans="1:7" s="24" customFormat="1" ht="14.25" customHeight="1" x14ac:dyDescent="0.25">
      <c r="A10" s="181">
        <v>3112</v>
      </c>
      <c r="B10" s="182">
        <v>2975264</v>
      </c>
      <c r="C10" s="182">
        <v>0</v>
      </c>
      <c r="D10" s="180">
        <v>2975264</v>
      </c>
      <c r="E10" s="182">
        <v>2901451.08</v>
      </c>
      <c r="F10" s="182">
        <v>2901451.08</v>
      </c>
      <c r="G10" s="180">
        <v>73812.919999999925</v>
      </c>
    </row>
    <row r="11" spans="1:7" s="24" customFormat="1" ht="14.25" customHeight="1" x14ac:dyDescent="0.25">
      <c r="A11" s="181">
        <v>3112</v>
      </c>
      <c r="B11" s="182">
        <v>0</v>
      </c>
      <c r="C11" s="182">
        <v>-24711.3</v>
      </c>
      <c r="D11" s="180">
        <v>-24711.3</v>
      </c>
      <c r="E11" s="182">
        <v>0</v>
      </c>
      <c r="F11" s="182">
        <v>0</v>
      </c>
      <c r="G11" s="180">
        <v>-24711.3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2975264</v>
      </c>
      <c r="C29" s="61">
        <f>GASTO_NE_T2+GASTO_E_T2</f>
        <v>-24711.3</v>
      </c>
      <c r="D29" s="61">
        <f>GASTO_NE_T3+GASTO_E_T3</f>
        <v>2950552.7</v>
      </c>
      <c r="E29" s="61">
        <f>GASTO_NE_T4+GASTO_E_T4</f>
        <v>2901451.08</v>
      </c>
      <c r="F29" s="61">
        <f>GASTO_NE_T5+GASTO_E_T5</f>
        <v>2901451.08</v>
      </c>
      <c r="G29" s="61">
        <f>GASTO_NE_T6+GASTO_E_T6</f>
        <v>49101.619999999923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2975264</v>
      </c>
      <c r="Q2" s="18">
        <f>GASTO_NE_T2</f>
        <v>-24711.3</v>
      </c>
      <c r="R2" s="18">
        <f>GASTO_NE_T3</f>
        <v>2950552.7</v>
      </c>
      <c r="S2" s="18">
        <f>GASTO_NE_T4</f>
        <v>2901451.08</v>
      </c>
      <c r="T2" s="18">
        <f>GASTO_NE_T5</f>
        <v>2901451.08</v>
      </c>
      <c r="U2" s="18">
        <f>GASTO_NE_T6</f>
        <v>49101.619999999923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2975264</v>
      </c>
      <c r="Q4" s="18">
        <f>TOTAL_E_T2</f>
        <v>-24711.3</v>
      </c>
      <c r="R4" s="18">
        <f>TOTAL_E_T3</f>
        <v>2950552.7</v>
      </c>
      <c r="S4" s="18">
        <f>TOTAL_E_T4</f>
        <v>2901451.08</v>
      </c>
      <c r="T4" s="18">
        <f>TOTAL_E_T5</f>
        <v>2901451.08</v>
      </c>
      <c r="U4" s="18">
        <f>TOTAL_E_T6</f>
        <v>49101.619999999923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16" t="s">
        <v>3273</v>
      </c>
      <c r="B1" s="217"/>
      <c r="C1" s="217"/>
      <c r="D1" s="217"/>
      <c r="E1" s="217"/>
      <c r="F1" s="217"/>
      <c r="G1" s="217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4" t="s">
        <v>388</v>
      </c>
      <c r="B3" s="195"/>
      <c r="C3" s="195"/>
      <c r="D3" s="195"/>
      <c r="E3" s="195"/>
      <c r="F3" s="195"/>
      <c r="G3" s="196"/>
    </row>
    <row r="4" spans="1:7" x14ac:dyDescent="0.25">
      <c r="A4" s="194" t="s">
        <v>389</v>
      </c>
      <c r="B4" s="195"/>
      <c r="C4" s="195"/>
      <c r="D4" s="195"/>
      <c r="E4" s="195"/>
      <c r="F4" s="195"/>
      <c r="G4" s="196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195" t="s">
        <v>0</v>
      </c>
      <c r="B7" s="200" t="s">
        <v>271</v>
      </c>
      <c r="C7" s="201"/>
      <c r="D7" s="201"/>
      <c r="E7" s="201"/>
      <c r="F7" s="202"/>
      <c r="G7" s="212" t="s">
        <v>3270</v>
      </c>
    </row>
    <row r="8" spans="1:7" ht="30.75" customHeight="1" x14ac:dyDescent="0.25">
      <c r="A8" s="195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211"/>
    </row>
    <row r="9" spans="1:7" x14ac:dyDescent="0.25">
      <c r="A9" s="52" t="s">
        <v>355</v>
      </c>
      <c r="B9" s="70">
        <f>SUM(B10,B19,B27,B37)</f>
        <v>2975264</v>
      </c>
      <c r="C9" s="70">
        <f t="shared" ref="C9:G9" si="0">SUM(C10,C19,C27,C37)</f>
        <v>-24711.3</v>
      </c>
      <c r="D9" s="70">
        <f t="shared" si="0"/>
        <v>2950552.7</v>
      </c>
      <c r="E9" s="70">
        <f t="shared" si="0"/>
        <v>2901451.08</v>
      </c>
      <c r="F9" s="70">
        <f t="shared" si="0"/>
        <v>2901451.08</v>
      </c>
      <c r="G9" s="70">
        <f t="shared" si="0"/>
        <v>49101.620000000112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/>
      <c r="C11" s="72"/>
      <c r="D11" s="72"/>
      <c r="E11" s="72"/>
      <c r="F11" s="72"/>
      <c r="G11" s="72"/>
    </row>
    <row r="12" spans="1:7" x14ac:dyDescent="0.25">
      <c r="A12" s="63" t="s">
        <v>358</v>
      </c>
      <c r="B12" s="72"/>
      <c r="C12" s="72"/>
      <c r="D12" s="72"/>
      <c r="E12" s="72"/>
      <c r="F12" s="72"/>
      <c r="G12" s="72"/>
    </row>
    <row r="13" spans="1:7" x14ac:dyDescent="0.25">
      <c r="A13" s="63" t="s">
        <v>359</v>
      </c>
      <c r="B13" s="72"/>
      <c r="C13" s="72"/>
      <c r="D13" s="72"/>
      <c r="E13" s="72"/>
      <c r="F13" s="72"/>
      <c r="G13" s="72"/>
    </row>
    <row r="14" spans="1:7" x14ac:dyDescent="0.25">
      <c r="A14" s="63" t="s">
        <v>360</v>
      </c>
      <c r="B14" s="72"/>
      <c r="C14" s="72"/>
      <c r="D14" s="72"/>
      <c r="E14" s="72"/>
      <c r="F14" s="72"/>
      <c r="G14" s="72"/>
    </row>
    <row r="15" spans="1:7" x14ac:dyDescent="0.25">
      <c r="A15" s="63" t="s">
        <v>361</v>
      </c>
      <c r="B15" s="72"/>
      <c r="C15" s="72"/>
      <c r="D15" s="72"/>
      <c r="E15" s="72"/>
      <c r="F15" s="72"/>
      <c r="G15" s="72"/>
    </row>
    <row r="16" spans="1:7" x14ac:dyDescent="0.25">
      <c r="A16" s="63" t="s">
        <v>362</v>
      </c>
      <c r="B16" s="72"/>
      <c r="C16" s="72"/>
      <c r="D16" s="72"/>
      <c r="E16" s="72"/>
      <c r="F16" s="72"/>
      <c r="G16" s="72"/>
    </row>
    <row r="17" spans="1:7" x14ac:dyDescent="0.25">
      <c r="A17" s="63" t="s">
        <v>363</v>
      </c>
      <c r="B17" s="72"/>
      <c r="C17" s="72"/>
      <c r="D17" s="72"/>
      <c r="E17" s="72"/>
      <c r="F17" s="72"/>
      <c r="G17" s="72"/>
    </row>
    <row r="18" spans="1:7" x14ac:dyDescent="0.25">
      <c r="A18" s="63" t="s">
        <v>364</v>
      </c>
      <c r="B18" s="72"/>
      <c r="C18" s="72"/>
      <c r="D18" s="72"/>
      <c r="E18" s="72"/>
      <c r="F18" s="72"/>
      <c r="G18" s="72"/>
    </row>
    <row r="19" spans="1:7" x14ac:dyDescent="0.25">
      <c r="A19" s="53" t="s">
        <v>365</v>
      </c>
      <c r="B19" s="71">
        <f>SUM(B20:B26)</f>
        <v>2975264</v>
      </c>
      <c r="C19" s="71">
        <f t="shared" ref="C19:F19" si="2">SUM(C20:C26)</f>
        <v>-24711.3</v>
      </c>
      <c r="D19" s="71">
        <f t="shared" si="2"/>
        <v>2950552.7</v>
      </c>
      <c r="E19" s="71">
        <f t="shared" si="2"/>
        <v>2901451.08</v>
      </c>
      <c r="F19" s="71">
        <f t="shared" si="2"/>
        <v>2901451.08</v>
      </c>
      <c r="G19" s="71">
        <f>SUM(G20:G26)</f>
        <v>49101.620000000112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184">
        <v>2975264</v>
      </c>
      <c r="C23" s="184">
        <v>-24711.3</v>
      </c>
      <c r="D23" s="183">
        <v>2950552.7</v>
      </c>
      <c r="E23" s="184">
        <v>2901451.08</v>
      </c>
      <c r="F23" s="184">
        <v>2901451.08</v>
      </c>
      <c r="G23" s="72">
        <f t="shared" ref="G23" si="3">D23-E23</f>
        <v>49101.620000000112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2975264</v>
      </c>
      <c r="C77" s="73">
        <f t="shared" ref="C77:F77" si="11">C43+C9</f>
        <v>-24711.3</v>
      </c>
      <c r="D77" s="73">
        <f t="shared" si="11"/>
        <v>2950552.7</v>
      </c>
      <c r="E77" s="73">
        <f t="shared" si="11"/>
        <v>2901451.08</v>
      </c>
      <c r="F77" s="73">
        <f t="shared" si="11"/>
        <v>2901451.08</v>
      </c>
      <c r="G77" s="73">
        <f>G43+G9</f>
        <v>49101.620000000112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2975264</v>
      </c>
      <c r="Q2" s="18">
        <f>'Formato 6 c)'!C9</f>
        <v>-24711.3</v>
      </c>
      <c r="R2" s="18">
        <f>'Formato 6 c)'!D9</f>
        <v>2950552.7</v>
      </c>
      <c r="S2" s="18">
        <f>'Formato 6 c)'!E9</f>
        <v>2901451.08</v>
      </c>
      <c r="T2" s="18">
        <f>'Formato 6 c)'!F9</f>
        <v>2901451.08</v>
      </c>
      <c r="U2" s="18">
        <f>'Formato 6 c)'!G9</f>
        <v>49101.620000000112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2975264</v>
      </c>
      <c r="Q12" s="18">
        <f>'Formato 6 c)'!C19</f>
        <v>-24711.3</v>
      </c>
      <c r="R12" s="18">
        <f>'Formato 6 c)'!D19</f>
        <v>2950552.7</v>
      </c>
      <c r="S12" s="18">
        <f>'Formato 6 c)'!E19</f>
        <v>2901451.08</v>
      </c>
      <c r="T12" s="18">
        <f>'Formato 6 c)'!F19</f>
        <v>2901451.08</v>
      </c>
      <c r="U12" s="18">
        <f>'Formato 6 c)'!G19</f>
        <v>49101.620000000112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2975264</v>
      </c>
      <c r="Q16" s="18">
        <f>'Formato 6 c)'!C23</f>
        <v>-24711.3</v>
      </c>
      <c r="R16" s="18">
        <f>'Formato 6 c)'!D23</f>
        <v>2950552.7</v>
      </c>
      <c r="S16" s="18">
        <f>'Formato 6 c)'!E23</f>
        <v>2901451.08</v>
      </c>
      <c r="T16" s="18">
        <f>'Formato 6 c)'!F23</f>
        <v>2901451.08</v>
      </c>
      <c r="U16" s="18">
        <f>'Formato 6 c)'!G23</f>
        <v>49101.620000000112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2975264</v>
      </c>
      <c r="Q68" s="18">
        <f>'Formato 6 c)'!C77</f>
        <v>-24711.3</v>
      </c>
      <c r="R68" s="18">
        <f>'Formato 6 c)'!D77</f>
        <v>2950552.7</v>
      </c>
      <c r="S68" s="18">
        <f>'Formato 6 c)'!E77</f>
        <v>2901451.08</v>
      </c>
      <c r="T68" s="18">
        <f>'Formato 6 c)'!F77</f>
        <v>2901451.08</v>
      </c>
      <c r="U68" s="18">
        <f>'Formato 6 c)'!G77</f>
        <v>49101.620000000112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2022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4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3127</v>
      </c>
      <c r="E29" t="s">
        <v>3128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3129</v>
      </c>
      <c r="E32" t="s">
        <v>3130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0" zoomScaleNormal="80" workbookViewId="0">
      <selection activeCell="A3" sqref="A3:G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10" t="s">
        <v>3271</v>
      </c>
      <c r="B1" s="209"/>
      <c r="C1" s="209"/>
      <c r="D1" s="209"/>
      <c r="E1" s="209"/>
      <c r="F1" s="209"/>
      <c r="G1" s="209"/>
    </row>
    <row r="2" spans="1:7" x14ac:dyDescent="0.2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3"/>
    </row>
    <row r="3" spans="1:7" x14ac:dyDescent="0.25">
      <c r="A3" s="197" t="s">
        <v>269</v>
      </c>
      <c r="B3" s="198"/>
      <c r="C3" s="198"/>
      <c r="D3" s="198"/>
      <c r="E3" s="198"/>
      <c r="F3" s="198"/>
      <c r="G3" s="199"/>
    </row>
    <row r="4" spans="1:7" x14ac:dyDescent="0.25">
      <c r="A4" s="197" t="s">
        <v>391</v>
      </c>
      <c r="B4" s="198"/>
      <c r="C4" s="198"/>
      <c r="D4" s="198"/>
      <c r="E4" s="198"/>
      <c r="F4" s="198"/>
      <c r="G4" s="199"/>
    </row>
    <row r="5" spans="1:7" x14ac:dyDescent="0.25">
      <c r="A5" s="197" t="str">
        <f>TRIMESTRE</f>
        <v>Del 1 de enero al 31 de diciembre de 2022 (b)</v>
      </c>
      <c r="B5" s="198"/>
      <c r="C5" s="198"/>
      <c r="D5" s="198"/>
      <c r="E5" s="198"/>
      <c r="F5" s="198"/>
      <c r="G5" s="199"/>
    </row>
    <row r="6" spans="1:7" x14ac:dyDescent="0.25">
      <c r="A6" s="200" t="s">
        <v>118</v>
      </c>
      <c r="B6" s="201"/>
      <c r="C6" s="201"/>
      <c r="D6" s="201"/>
      <c r="E6" s="201"/>
      <c r="F6" s="201"/>
      <c r="G6" s="202"/>
    </row>
    <row r="7" spans="1:7" x14ac:dyDescent="0.25">
      <c r="A7" s="206" t="s">
        <v>353</v>
      </c>
      <c r="B7" s="211" t="s">
        <v>271</v>
      </c>
      <c r="C7" s="211"/>
      <c r="D7" s="211"/>
      <c r="E7" s="211"/>
      <c r="F7" s="211"/>
      <c r="G7" s="211" t="s">
        <v>272</v>
      </c>
    </row>
    <row r="8" spans="1:7" ht="29.25" customHeight="1" x14ac:dyDescent="0.25">
      <c r="A8" s="207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218"/>
    </row>
    <row r="9" spans="1:7" x14ac:dyDescent="0.25">
      <c r="A9" s="52" t="s">
        <v>392</v>
      </c>
      <c r="B9" s="66">
        <f>SUM(B10,B11,B12,B15,B16,B19)</f>
        <v>2186637.0699999998</v>
      </c>
      <c r="C9" s="66">
        <f t="shared" ref="C9:F9" si="0">SUM(C10,C11,C12,C15,C16,C19)</f>
        <v>-20677.009999999998</v>
      </c>
      <c r="D9" s="66">
        <f t="shared" si="0"/>
        <v>2165960.06</v>
      </c>
      <c r="E9" s="66">
        <f t="shared" si="0"/>
        <v>2122979.13</v>
      </c>
      <c r="F9" s="66">
        <f t="shared" si="0"/>
        <v>2122979.13</v>
      </c>
      <c r="G9" s="66">
        <f>SUM(G10,G11,G12,G15,G16,G19)</f>
        <v>42980.930000000168</v>
      </c>
    </row>
    <row r="10" spans="1:7" ht="14.25" customHeight="1" x14ac:dyDescent="0.25">
      <c r="A10" s="53" t="s">
        <v>393</v>
      </c>
      <c r="B10" s="186">
        <v>2186637.0699999998</v>
      </c>
      <c r="C10" s="186">
        <v>-20677.009999999998</v>
      </c>
      <c r="D10" s="185">
        <v>2165960.06</v>
      </c>
      <c r="E10" s="186">
        <v>2122979.13</v>
      </c>
      <c r="F10" s="186">
        <v>2122979.13</v>
      </c>
      <c r="G10" s="185">
        <v>42980.930000000168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400</v>
      </c>
      <c r="B17" s="67"/>
      <c r="C17" s="67"/>
      <c r="D17" s="67"/>
      <c r="E17" s="67"/>
      <c r="F17" s="67"/>
      <c r="G17" s="67"/>
    </row>
    <row r="18" spans="1:7" x14ac:dyDescent="0.25">
      <c r="A18" s="63" t="s">
        <v>401</v>
      </c>
      <c r="B18" s="67"/>
      <c r="C18" s="67"/>
      <c r="D18" s="67"/>
      <c r="E18" s="67"/>
      <c r="F18" s="67"/>
      <c r="G18" s="67"/>
    </row>
    <row r="19" spans="1:7" x14ac:dyDescent="0.25">
      <c r="A19" s="53" t="s">
        <v>402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2186637.0699999998</v>
      </c>
      <c r="C33" s="66">
        <f t="shared" ref="C33:G33" si="6">C21+C9</f>
        <v>-20677.009999999998</v>
      </c>
      <c r="D33" s="66">
        <f t="shared" si="6"/>
        <v>2165960.06</v>
      </c>
      <c r="E33" s="66">
        <f t="shared" si="6"/>
        <v>2122979.13</v>
      </c>
      <c r="F33" s="66">
        <f t="shared" si="6"/>
        <v>2122979.13</v>
      </c>
      <c r="G33" s="66">
        <f t="shared" si="6"/>
        <v>42980.930000000168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2186637.0699999998</v>
      </c>
      <c r="Q2" s="18">
        <f>'Formato 6 d)'!C9</f>
        <v>-20677.009999999998</v>
      </c>
      <c r="R2" s="18">
        <f>'Formato 6 d)'!D9</f>
        <v>2165960.06</v>
      </c>
      <c r="S2" s="18">
        <f>'Formato 6 d)'!E9</f>
        <v>2122979.13</v>
      </c>
      <c r="T2" s="18">
        <f>'Formato 6 d)'!F9</f>
        <v>2122979.13</v>
      </c>
      <c r="U2" s="18">
        <f>'Formato 6 d)'!G9</f>
        <v>42980.930000000168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2186637.0699999998</v>
      </c>
      <c r="Q3" s="18">
        <f>'Formato 6 d)'!C10</f>
        <v>-20677.009999999998</v>
      </c>
      <c r="R3" s="18">
        <f>'Formato 6 d)'!D10</f>
        <v>2165960.06</v>
      </c>
      <c r="S3" s="18">
        <f>'Formato 6 d)'!E10</f>
        <v>2122979.13</v>
      </c>
      <c r="T3" s="18">
        <f>'Formato 6 d)'!F10</f>
        <v>2122979.13</v>
      </c>
      <c r="U3" s="18">
        <f>'Formato 6 d)'!G10</f>
        <v>42980.930000000168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2186637.0699999998</v>
      </c>
      <c r="Q24" s="18">
        <f>'Formato 6 d)'!C33</f>
        <v>-20677.009999999998</v>
      </c>
      <c r="R24" s="18">
        <f>'Formato 6 d)'!D33</f>
        <v>2165960.06</v>
      </c>
      <c r="S24" s="18">
        <f>'Formato 6 d)'!E33</f>
        <v>2122979.13</v>
      </c>
      <c r="T24" s="18">
        <f>'Formato 6 d)'!F33</f>
        <v>2122979.13</v>
      </c>
      <c r="U24" s="18">
        <f>'Formato 6 d)'!G33</f>
        <v>42980.930000000168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09" t="s">
        <v>405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406</v>
      </c>
      <c r="B3" s="195"/>
      <c r="C3" s="195"/>
      <c r="D3" s="195"/>
      <c r="E3" s="195"/>
      <c r="F3" s="195"/>
      <c r="G3" s="196"/>
    </row>
    <row r="4" spans="1:7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ht="14.25" x14ac:dyDescent="0.45">
      <c r="A5" s="194" t="s">
        <v>407</v>
      </c>
      <c r="B5" s="195"/>
      <c r="C5" s="195"/>
      <c r="D5" s="195"/>
      <c r="E5" s="195"/>
      <c r="F5" s="195"/>
      <c r="G5" s="196"/>
    </row>
    <row r="6" spans="1:7" x14ac:dyDescent="0.25">
      <c r="A6" s="206" t="s">
        <v>3272</v>
      </c>
      <c r="B6" s="51">
        <f>ANIO1P</f>
        <v>2023</v>
      </c>
      <c r="C6" s="219" t="str">
        <f>ANIO2P</f>
        <v>2024 (d)</v>
      </c>
      <c r="D6" s="219" t="str">
        <f>ANIO3P</f>
        <v>2025 (d)</v>
      </c>
      <c r="E6" s="219" t="str">
        <f>ANIO4P</f>
        <v>2026 (d)</v>
      </c>
      <c r="F6" s="219" t="str">
        <f>ANIO5P</f>
        <v>2027 (d)</v>
      </c>
      <c r="G6" s="219" t="str">
        <f>ANIO6P</f>
        <v>2028 (d)</v>
      </c>
    </row>
    <row r="7" spans="1:7" ht="48" customHeight="1" x14ac:dyDescent="0.25">
      <c r="A7" s="207"/>
      <c r="B7" s="88" t="s">
        <v>3275</v>
      </c>
      <c r="C7" s="220"/>
      <c r="D7" s="220"/>
      <c r="E7" s="220"/>
      <c r="F7" s="220"/>
      <c r="G7" s="220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09" t="s">
        <v>435</v>
      </c>
      <c r="B1" s="209"/>
      <c r="C1" s="209"/>
      <c r="D1" s="209"/>
      <c r="E1" s="209"/>
      <c r="F1" s="209"/>
      <c r="G1" s="209"/>
    </row>
    <row r="2" spans="1:7" customFormat="1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customFormat="1" ht="14.25" x14ac:dyDescent="0.45">
      <c r="A3" s="194" t="s">
        <v>436</v>
      </c>
      <c r="B3" s="195"/>
      <c r="C3" s="195"/>
      <c r="D3" s="195"/>
      <c r="E3" s="195"/>
      <c r="F3" s="195"/>
      <c r="G3" s="196"/>
    </row>
    <row r="4" spans="1:7" customFormat="1" ht="14.25" x14ac:dyDescent="0.45">
      <c r="A4" s="194" t="s">
        <v>118</v>
      </c>
      <c r="B4" s="195"/>
      <c r="C4" s="195"/>
      <c r="D4" s="195"/>
      <c r="E4" s="195"/>
      <c r="F4" s="195"/>
      <c r="G4" s="196"/>
    </row>
    <row r="5" spans="1:7" customFormat="1" ht="14.25" x14ac:dyDescent="0.45">
      <c r="A5" s="194" t="s">
        <v>407</v>
      </c>
      <c r="B5" s="195"/>
      <c r="C5" s="195"/>
      <c r="D5" s="195"/>
      <c r="E5" s="195"/>
      <c r="F5" s="195"/>
      <c r="G5" s="196"/>
    </row>
    <row r="6" spans="1:7" customFormat="1" x14ac:dyDescent="0.25">
      <c r="A6" s="221" t="s">
        <v>3126</v>
      </c>
      <c r="B6" s="51">
        <f>ANIO1P</f>
        <v>2023</v>
      </c>
      <c r="C6" s="219" t="str">
        <f>ANIO2P</f>
        <v>2024 (d)</v>
      </c>
      <c r="D6" s="219" t="str">
        <f>ANIO3P</f>
        <v>2025 (d)</v>
      </c>
      <c r="E6" s="219" t="str">
        <f>ANIO4P</f>
        <v>2026 (d)</v>
      </c>
      <c r="F6" s="219" t="str">
        <f>ANIO5P</f>
        <v>2027 (d)</v>
      </c>
      <c r="G6" s="219" t="str">
        <f>ANIO6P</f>
        <v>2028 (d)</v>
      </c>
    </row>
    <row r="7" spans="1:7" customFormat="1" ht="48" customHeight="1" x14ac:dyDescent="0.25">
      <c r="A7" s="222"/>
      <c r="B7" s="88" t="s">
        <v>3275</v>
      </c>
      <c r="C7" s="220"/>
      <c r="D7" s="220"/>
      <c r="E7" s="220"/>
      <c r="F7" s="220"/>
      <c r="G7" s="220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9" t="s">
        <v>450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451</v>
      </c>
      <c r="B3" s="195"/>
      <c r="C3" s="195"/>
      <c r="D3" s="195"/>
      <c r="E3" s="195"/>
      <c r="F3" s="195"/>
      <c r="G3" s="196"/>
    </row>
    <row r="4" spans="1:7" ht="14.25" x14ac:dyDescent="0.45">
      <c r="A4" s="200" t="s">
        <v>118</v>
      </c>
      <c r="B4" s="201"/>
      <c r="C4" s="201"/>
      <c r="D4" s="201"/>
      <c r="E4" s="201"/>
      <c r="F4" s="201"/>
      <c r="G4" s="202"/>
    </row>
    <row r="5" spans="1:7" x14ac:dyDescent="0.25">
      <c r="A5" s="226" t="s">
        <v>3272</v>
      </c>
      <c r="B5" s="224" t="str">
        <f>ANIO5R</f>
        <v>2017 ¹ (c)</v>
      </c>
      <c r="C5" s="224" t="str">
        <f>ANIO4R</f>
        <v>2018 ¹ (c)</v>
      </c>
      <c r="D5" s="224" t="str">
        <f>ANIO3R</f>
        <v>2019 ¹ (c)</v>
      </c>
      <c r="E5" s="224" t="str">
        <f>ANIO2R</f>
        <v>2020 ¹ (c)</v>
      </c>
      <c r="F5" s="224" t="str">
        <f>ANIO1R</f>
        <v>2021 ¹ (c)</v>
      </c>
      <c r="G5" s="51">
        <f>ANIO_INFORME</f>
        <v>2022</v>
      </c>
    </row>
    <row r="6" spans="1:7" ht="32.1" customHeight="1" x14ac:dyDescent="0.25">
      <c r="A6" s="227"/>
      <c r="B6" s="225"/>
      <c r="C6" s="225"/>
      <c r="D6" s="225"/>
      <c r="E6" s="225"/>
      <c r="F6" s="225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23" t="s">
        <v>3276</v>
      </c>
      <c r="B39" s="223"/>
      <c r="C39" s="223"/>
      <c r="D39" s="223"/>
      <c r="E39" s="223"/>
      <c r="F39" s="223"/>
      <c r="G39" s="223"/>
    </row>
    <row r="40" spans="1:7" ht="15" customHeight="1" x14ac:dyDescent="0.25">
      <c r="A40" s="223" t="s">
        <v>3277</v>
      </c>
      <c r="B40" s="223"/>
      <c r="C40" s="223"/>
      <c r="D40" s="223"/>
      <c r="E40" s="223"/>
      <c r="F40" s="223"/>
      <c r="G40" s="22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9" t="s">
        <v>474</v>
      </c>
      <c r="B1" s="209"/>
      <c r="C1" s="209"/>
      <c r="D1" s="209"/>
      <c r="E1" s="209"/>
      <c r="F1" s="209"/>
      <c r="G1" s="209"/>
    </row>
    <row r="2" spans="1:7" ht="14.25" x14ac:dyDescent="0.45">
      <c r="A2" s="191" t="str">
        <f>ENTIDAD</f>
        <v>Municipio de Valle de Santiago, Gobierno del Estado de Guanajuato</v>
      </c>
      <c r="B2" s="192"/>
      <c r="C2" s="192"/>
      <c r="D2" s="192"/>
      <c r="E2" s="192"/>
      <c r="F2" s="192"/>
      <c r="G2" s="193"/>
    </row>
    <row r="3" spans="1:7" ht="14.25" x14ac:dyDescent="0.45">
      <c r="A3" s="194" t="s">
        <v>475</v>
      </c>
      <c r="B3" s="195"/>
      <c r="C3" s="195"/>
      <c r="D3" s="195"/>
      <c r="E3" s="195"/>
      <c r="F3" s="195"/>
      <c r="G3" s="196"/>
    </row>
    <row r="4" spans="1:7" ht="14.25" x14ac:dyDescent="0.45">
      <c r="A4" s="200" t="s">
        <v>118</v>
      </c>
      <c r="B4" s="201"/>
      <c r="C4" s="201"/>
      <c r="D4" s="201"/>
      <c r="E4" s="201"/>
      <c r="F4" s="201"/>
      <c r="G4" s="202"/>
    </row>
    <row r="5" spans="1:7" x14ac:dyDescent="0.25">
      <c r="A5" s="228" t="s">
        <v>3126</v>
      </c>
      <c r="B5" s="224" t="str">
        <f>ANIO5R</f>
        <v>2017 ¹ (c)</v>
      </c>
      <c r="C5" s="224" t="str">
        <f>ANIO4R</f>
        <v>2018 ¹ (c)</v>
      </c>
      <c r="D5" s="224" t="str">
        <f>ANIO3R</f>
        <v>2019 ¹ (c)</v>
      </c>
      <c r="E5" s="224" t="str">
        <f>ANIO2R</f>
        <v>2020 ¹ (c)</v>
      </c>
      <c r="F5" s="224" t="str">
        <f>ANIO1R</f>
        <v>2021 ¹ (c)</v>
      </c>
      <c r="G5" s="51">
        <f>ANIO_INFORME</f>
        <v>2022</v>
      </c>
    </row>
    <row r="6" spans="1:7" ht="32.1" customHeight="1" x14ac:dyDescent="0.25">
      <c r="A6" s="229"/>
      <c r="B6" s="225"/>
      <c r="C6" s="225"/>
      <c r="D6" s="225"/>
      <c r="E6" s="225"/>
      <c r="F6" s="225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23" t="s">
        <v>3276</v>
      </c>
      <c r="B32" s="223"/>
      <c r="C32" s="223"/>
      <c r="D32" s="223"/>
      <c r="E32" s="223"/>
      <c r="F32" s="223"/>
      <c r="G32" s="223"/>
    </row>
    <row r="33" spans="1:7" x14ac:dyDescent="0.25">
      <c r="A33" s="223" t="s">
        <v>3277</v>
      </c>
      <c r="B33" s="223"/>
      <c r="C33" s="223"/>
      <c r="D33" s="223"/>
      <c r="E33" s="223"/>
      <c r="F33" s="223"/>
      <c r="G33" s="22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03" t="s">
        <v>479</v>
      </c>
      <c r="B1" s="203"/>
      <c r="C1" s="203"/>
      <c r="D1" s="203"/>
      <c r="E1" s="203"/>
      <c r="F1" s="203"/>
      <c r="G1" s="111"/>
    </row>
    <row r="2" spans="1:7" ht="14.25" x14ac:dyDescent="0.45">
      <c r="A2" s="191" t="str">
        <f>ENTE_PUBLICO</f>
        <v>CASA DE LA CULTURA DEL MUNICIPIO DE VALLE DE SANTIAGO, GTO., Gobierno del Estado de Guanajuato</v>
      </c>
      <c r="B2" s="192"/>
      <c r="C2" s="192"/>
      <c r="D2" s="192"/>
      <c r="E2" s="192"/>
      <c r="F2" s="193"/>
    </row>
    <row r="3" spans="1:7" ht="14.25" x14ac:dyDescent="0.45">
      <c r="A3" s="200" t="s">
        <v>480</v>
      </c>
      <c r="B3" s="201"/>
      <c r="C3" s="201"/>
      <c r="D3" s="201"/>
      <c r="E3" s="201"/>
      <c r="F3" s="202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x14ac:dyDescent="0.25">
      <c r="A31" s="136" t="s">
        <v>490</v>
      </c>
      <c r="B31" s="60"/>
      <c r="C31" s="60"/>
      <c r="D31" s="60"/>
      <c r="E31" s="60"/>
      <c r="F31" s="60"/>
    </row>
    <row r="32" spans="1:6" x14ac:dyDescent="0.25">
      <c r="A32" s="136" t="s">
        <v>494</v>
      </c>
      <c r="B32" s="60"/>
      <c r="C32" s="60"/>
      <c r="D32" s="60"/>
      <c r="E32" s="60"/>
      <c r="F32" s="60"/>
    </row>
    <row r="33" spans="1:6" x14ac:dyDescent="0.25">
      <c r="A33" s="136" t="s">
        <v>506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x14ac:dyDescent="0.2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03" t="s">
        <v>529</v>
      </c>
      <c r="B1" s="203"/>
      <c r="C1" s="203"/>
      <c r="D1" s="203"/>
      <c r="E1" s="203"/>
      <c r="F1" s="203"/>
    </row>
    <row r="2" spans="1:6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3"/>
    </row>
    <row r="3" spans="1:6" x14ac:dyDescent="0.25">
      <c r="A3" s="194" t="s">
        <v>117</v>
      </c>
      <c r="B3" s="195"/>
      <c r="C3" s="195"/>
      <c r="D3" s="195"/>
      <c r="E3" s="195"/>
      <c r="F3" s="196"/>
    </row>
    <row r="4" spans="1:6" ht="14.25" x14ac:dyDescent="0.45">
      <c r="A4" s="197" t="str">
        <f>PERIODO_INFORME</f>
        <v>Al 31 de diciembre de 2021 y al 31 de diciembre de 2022 (b)</v>
      </c>
      <c r="B4" s="198"/>
      <c r="C4" s="198"/>
      <c r="D4" s="198"/>
      <c r="E4" s="198"/>
      <c r="F4" s="199"/>
    </row>
    <row r="5" spans="1:6" ht="14.25" x14ac:dyDescent="0.45">
      <c r="A5" s="200" t="s">
        <v>118</v>
      </c>
      <c r="B5" s="201"/>
      <c r="C5" s="201"/>
      <c r="D5" s="201"/>
      <c r="E5" s="201"/>
      <c r="F5" s="202"/>
    </row>
    <row r="6" spans="1:6" s="3" customFormat="1" ht="28.5" x14ac:dyDescent="0.45">
      <c r="A6" s="132" t="s">
        <v>3268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62838.67</v>
      </c>
      <c r="C9" s="60">
        <f>SUM(C10:C16)</f>
        <v>77047.12</v>
      </c>
      <c r="D9" s="100" t="s">
        <v>54</v>
      </c>
      <c r="E9" s="60">
        <f>SUM(E10:E18)</f>
        <v>168151.6</v>
      </c>
      <c r="F9" s="60">
        <f>SUM(F10:F18)</f>
        <v>160180.13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62838.67</v>
      </c>
      <c r="C11" s="149">
        <v>77047.12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168151.6</v>
      </c>
      <c r="F16" s="149">
        <v>160180.13</v>
      </c>
    </row>
    <row r="17" spans="1:6" x14ac:dyDescent="0.25">
      <c r="A17" s="95" t="s">
        <v>11</v>
      </c>
      <c r="B17" s="60">
        <f>SUM(B18:B24)</f>
        <v>6102.73</v>
      </c>
      <c r="C17" s="60">
        <f>SUM(C18:C24)</f>
        <v>6373.89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0</v>
      </c>
      <c r="C20" s="149">
        <v>0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3102.93</v>
      </c>
      <c r="C21" s="149">
        <v>3374.09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148"/>
      <c r="F32" s="148"/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68941.399999999994</v>
      </c>
      <c r="C47" s="61">
        <f>C9+C17+C25+C31+C38+C41</f>
        <v>83421.009999999995</v>
      </c>
      <c r="D47" s="99" t="s">
        <v>91</v>
      </c>
      <c r="E47" s="61">
        <f>E9+E19+E23+E26+E27+E31+E38+E42</f>
        <v>168151.6</v>
      </c>
      <c r="F47" s="61">
        <f>F9+F19+F23+F26+F27+F31+F38+F42</f>
        <v>160180.13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712812.22</v>
      </c>
      <c r="C53" s="149">
        <v>712812.22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-508116.58</v>
      </c>
      <c r="C55" s="149">
        <v>-460097.56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168151.6</v>
      </c>
      <c r="F59" s="61">
        <f>F47+F57</f>
        <v>160180.13</v>
      </c>
    </row>
    <row r="60" spans="1:6" x14ac:dyDescent="0.25">
      <c r="A60" s="55" t="s">
        <v>50</v>
      </c>
      <c r="B60" s="61">
        <f>SUM(B50:B58)</f>
        <v>204695.63999999996</v>
      </c>
      <c r="C60" s="61">
        <f>SUM(C50:C58)</f>
        <v>252714.65999999997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273637.03999999992</v>
      </c>
      <c r="C62" s="61">
        <f>SUM(C47+C60)</f>
        <v>336135.67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105485.44</v>
      </c>
      <c r="F68" s="77">
        <f>SUM(F69:F73)</f>
        <v>175955.53999999998</v>
      </c>
    </row>
    <row r="69" spans="1:6" x14ac:dyDescent="0.25">
      <c r="A69" s="12"/>
      <c r="B69" s="54"/>
      <c r="C69" s="54"/>
      <c r="D69" s="103" t="s">
        <v>107</v>
      </c>
      <c r="E69" s="149">
        <v>-70470.100000000006</v>
      </c>
      <c r="F69" s="149">
        <v>-88034.32</v>
      </c>
    </row>
    <row r="70" spans="1:6" x14ac:dyDescent="0.25">
      <c r="A70" s="12"/>
      <c r="B70" s="54"/>
      <c r="C70" s="54"/>
      <c r="D70" s="103" t="s">
        <v>108</v>
      </c>
      <c r="E70" s="149">
        <v>175955.54</v>
      </c>
      <c r="F70" s="149">
        <v>263989.86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105485.44</v>
      </c>
      <c r="F79" s="61">
        <f>F63+F68+F75</f>
        <v>175955.53999999998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273637.04000000004</v>
      </c>
      <c r="F81" s="61">
        <f>F59+F79</f>
        <v>336135.67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62838.67</v>
      </c>
      <c r="Q4" s="18">
        <f>'Formato 1'!C9</f>
        <v>77047.12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62838.67</v>
      </c>
      <c r="Q6" s="18">
        <f>'Formato 1'!C11</f>
        <v>77047.12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6102.73</v>
      </c>
      <c r="Q12" s="18">
        <f>'Formato 1'!C17</f>
        <v>6373.89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3102.93</v>
      </c>
      <c r="Q16" s="18">
        <f>'Formato 1'!C21</f>
        <v>3374.09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68941.399999999994</v>
      </c>
      <c r="Q42" s="18">
        <f>'Formato 1'!C47</f>
        <v>83421.009999999995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-508116.58</v>
      </c>
      <c r="Q49">
        <f>'Formato 1'!C55</f>
        <v>-460097.56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204695.63999999996</v>
      </c>
      <c r="Q53">
        <f>'Formato 1'!C60</f>
        <v>252714.65999999997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273637.03999999992</v>
      </c>
      <c r="Q54">
        <f>'Formato 1'!C62</f>
        <v>336135.67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168151.6</v>
      </c>
      <c r="Q57">
        <f>'Formato 1'!F9</f>
        <v>160180.13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168151.6</v>
      </c>
      <c r="Q64">
        <f>'Formato 1'!F16</f>
        <v>160180.13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168151.6</v>
      </c>
      <c r="Q95">
        <f>'Formato 1'!F47</f>
        <v>160180.13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168151.6</v>
      </c>
      <c r="Q104">
        <f>'Formato 1'!F59</f>
        <v>160180.13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105485.44</v>
      </c>
      <c r="Q110">
        <f>'Formato 1'!F68</f>
        <v>175955.53999999998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-70470.100000000006</v>
      </c>
      <c r="Q111">
        <f>'Formato 1'!F69</f>
        <v>-88034.32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175955.54</v>
      </c>
      <c r="Q112">
        <f>'Formato 1'!F70</f>
        <v>263989.86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105485.44</v>
      </c>
      <c r="Q119">
        <f>'Formato 1'!F79</f>
        <v>175955.53999999998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273637.04000000004</v>
      </c>
      <c r="Q120">
        <f>'Formato 1'!F81</f>
        <v>336135.67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05" t="s">
        <v>528</v>
      </c>
      <c r="B1" s="205"/>
      <c r="C1" s="205"/>
      <c r="D1" s="205"/>
      <c r="E1" s="205"/>
      <c r="F1" s="205"/>
      <c r="G1" s="205"/>
      <c r="H1" s="205"/>
    </row>
    <row r="2" spans="1:9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2"/>
      <c r="H2" s="193"/>
    </row>
    <row r="3" spans="1:9" x14ac:dyDescent="0.25">
      <c r="A3" s="194" t="s">
        <v>120</v>
      </c>
      <c r="B3" s="195"/>
      <c r="C3" s="195"/>
      <c r="D3" s="195"/>
      <c r="E3" s="195"/>
      <c r="F3" s="195"/>
      <c r="G3" s="195"/>
      <c r="H3" s="196"/>
    </row>
    <row r="4" spans="1:9" ht="14.25" x14ac:dyDescent="0.45">
      <c r="A4" s="197" t="str">
        <f>PERIODO_INFORME</f>
        <v>Al 31 de diciembre de 2021 y al 31 de diciembre de 2022 (b)</v>
      </c>
      <c r="B4" s="198"/>
      <c r="C4" s="198"/>
      <c r="D4" s="198"/>
      <c r="E4" s="198"/>
      <c r="F4" s="198"/>
      <c r="G4" s="198"/>
      <c r="H4" s="199"/>
    </row>
    <row r="5" spans="1:9" ht="14.25" x14ac:dyDescent="0.45">
      <c r="A5" s="200" t="s">
        <v>118</v>
      </c>
      <c r="B5" s="201"/>
      <c r="C5" s="201"/>
      <c r="D5" s="201"/>
      <c r="E5" s="201"/>
      <c r="F5" s="201"/>
      <c r="G5" s="201"/>
      <c r="H5" s="202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160180.13</v>
      </c>
      <c r="C18" s="131"/>
      <c r="D18" s="131"/>
      <c r="E18" s="131"/>
      <c r="F18" s="150">
        <v>168151.6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160180.13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168151.6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04" t="s">
        <v>3284</v>
      </c>
      <c r="B33" s="204"/>
      <c r="C33" s="204"/>
      <c r="D33" s="204"/>
      <c r="E33" s="204"/>
      <c r="F33" s="204"/>
      <c r="G33" s="204"/>
      <c r="H33" s="204"/>
    </row>
    <row r="34" spans="1:8" ht="12" customHeight="1" x14ac:dyDescent="0.25">
      <c r="A34" s="204"/>
      <c r="B34" s="204"/>
      <c r="C34" s="204"/>
      <c r="D34" s="204"/>
      <c r="E34" s="204"/>
      <c r="F34" s="204"/>
      <c r="G34" s="204"/>
      <c r="H34" s="204"/>
    </row>
    <row r="35" spans="1:8" ht="12" customHeight="1" x14ac:dyDescent="0.25">
      <c r="A35" s="204"/>
      <c r="B35" s="204"/>
      <c r="C35" s="204"/>
      <c r="D35" s="204"/>
      <c r="E35" s="204"/>
      <c r="F35" s="204"/>
      <c r="G35" s="204"/>
      <c r="H35" s="204"/>
    </row>
    <row r="36" spans="1:8" ht="12" customHeight="1" x14ac:dyDescent="0.25">
      <c r="A36" s="204"/>
      <c r="B36" s="204"/>
      <c r="C36" s="204"/>
      <c r="D36" s="204"/>
      <c r="E36" s="204"/>
      <c r="F36" s="204"/>
      <c r="G36" s="204"/>
      <c r="H36" s="204"/>
    </row>
    <row r="37" spans="1:8" ht="12" customHeight="1" x14ac:dyDescent="0.25">
      <c r="A37" s="204"/>
      <c r="B37" s="204"/>
      <c r="C37" s="204"/>
      <c r="D37" s="204"/>
      <c r="E37" s="204"/>
      <c r="F37" s="204"/>
      <c r="G37" s="204"/>
      <c r="H37" s="20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160180.13</v>
      </c>
      <c r="Q12" s="18"/>
      <c r="R12" s="18"/>
      <c r="S12" s="18"/>
      <c r="T12" s="18">
        <f>'Formato 2'!F18</f>
        <v>168151.6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160180.13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168151.6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03" t="s">
        <v>527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111"/>
    </row>
    <row r="2" spans="1:12" ht="14.25" x14ac:dyDescent="0.45">
      <c r="A2" s="191" t="str">
        <f>ENTE_PUBLICO_A</f>
        <v>CASA DE LA CULTURA DEL MUNICIPIO DE VALLE DE SANTIAGO, GTO., Gobierno del Estado de Guanajuato (a)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2" x14ac:dyDescent="0.25">
      <c r="A3" s="194" t="s">
        <v>146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2" ht="14.25" x14ac:dyDescent="0.45">
      <c r="A4" s="197" t="str">
        <f>TRIMESTRE</f>
        <v>Del 1 de enero al 31 de diciembre de 2022 (b)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2" ht="14.25" x14ac:dyDescent="0.45">
      <c r="A5" s="194" t="s">
        <v>118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2022 (k)</v>
      </c>
      <c r="J6" s="130" t="str">
        <f>MONTO2</f>
        <v>Monto pagado de la inversión actualizado al 31 de diciembre de 2022 (l)</v>
      </c>
      <c r="K6" s="130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980022895</cp:lastModifiedBy>
  <cp:lastPrinted>2017-02-04T00:56:20Z</cp:lastPrinted>
  <dcterms:created xsi:type="dcterms:W3CDTF">2017-01-19T17:59:06Z</dcterms:created>
  <dcterms:modified xsi:type="dcterms:W3CDTF">2023-02-21T20:00:48Z</dcterms:modified>
</cp:coreProperties>
</file>