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2. Abril-Junio LDF 2020\"/>
    </mc:Choice>
  </mc:AlternateContent>
  <xr:revisionPtr revIDLastSave="0" documentId="13_ncr:1_{AB40B6C0-751D-46B0-BFE1-C42A89A0DD24}" xr6:coauthVersionLast="45" xr6:coauthVersionMax="45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9040" windowHeight="15840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b)'!$A$71</definedName>
    <definedName name="GASTO_E_FIN">'Formato 6 b)'!$A$85</definedName>
    <definedName name="GASTO_E_FIN_01">'Formato 6 b)'!$B$85</definedName>
    <definedName name="GASTO_E_FIN_02">'Formato 6 b)'!$C$85</definedName>
    <definedName name="GASTO_E_FIN_03">'Formato 6 b)'!$D$85</definedName>
    <definedName name="GASTO_E_FIN_04">'Formato 6 b)'!$E$85</definedName>
    <definedName name="GASTO_E_FIN_05">'Formato 6 b)'!$F$85</definedName>
    <definedName name="GASTO_E_FIN_06">'Formato 6 b)'!$G$85</definedName>
    <definedName name="GASTO_E_T1">'Formato 6 b)'!$B$71</definedName>
    <definedName name="GASTO_E_T2">'Formato 6 b)'!$C$71</definedName>
    <definedName name="GASTO_E_T3">'Formato 6 b)'!$D$71</definedName>
    <definedName name="GASTO_E_T4">'Formato 6 b)'!$E$71</definedName>
    <definedName name="GASTO_E_T5">'Formato 6 b)'!$F$71</definedName>
    <definedName name="GASTO_E_T6">'Formato 6 b)'!$G$71</definedName>
    <definedName name="GASTO_NE">'Formato 6 b)'!$A$9</definedName>
    <definedName name="GASTO_NE_FIN">'Formato 6 b)'!$A$70</definedName>
    <definedName name="GASTO_NE_FIN_01">'Formato 6 b)'!$B$70</definedName>
    <definedName name="GASTO_NE_FIN_02">'Formato 6 b)'!$C$70</definedName>
    <definedName name="GASTO_NE_FIN_03">'Formato 6 b)'!$D$70</definedName>
    <definedName name="GASTO_NE_FIN_04">'Formato 6 b)'!$E$70</definedName>
    <definedName name="GASTO_NE_FIN_05">'Formato 6 b)'!$F$70</definedName>
    <definedName name="GASTO_NE_FIN_06">'Formato 6 b)'!$G$70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_xlnm.Print_Titles" localSheetId="13">'Formato 6 a)'!$1:$8</definedName>
    <definedName name="_xlnm.Print_Titles" localSheetId="15">'Formato 6 b)'!$1:$8</definedName>
    <definedName name="_xlnm.Print_Titles" localSheetId="17">'Formato 6 c)'!$1:$8</definedName>
    <definedName name="TOTAL_E_T1">'Formato 6 b)'!$B$86</definedName>
    <definedName name="TOTAL_E_T2">'Formato 6 b)'!$C$86</definedName>
    <definedName name="TOTAL_E_T3">'Formato 6 b)'!$D$86</definedName>
    <definedName name="TOTAL_E_T4">'Formato 6 b)'!$E$86</definedName>
    <definedName name="TOTAL_E_T5">'Formato 6 b)'!$F$86</definedName>
    <definedName name="TOTAL_E_T6">'Formato 6 b)'!$G$86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4" i="4" l="1"/>
  <c r="D74" i="4"/>
  <c r="B74" i="4"/>
  <c r="C72" i="4"/>
  <c r="D72" i="4"/>
  <c r="B72" i="4"/>
  <c r="C33" i="4"/>
  <c r="C25" i="4"/>
  <c r="C15" i="4"/>
  <c r="B64" i="4"/>
  <c r="B66" i="4" l="1"/>
  <c r="E9" i="6"/>
  <c r="C14" i="4" s="1"/>
  <c r="C13" i="4" s="1"/>
  <c r="C21" i="4" s="1"/>
  <c r="C23" i="4" s="1"/>
  <c r="B44" i="4"/>
  <c r="C8" i="4"/>
  <c r="B13" i="4"/>
  <c r="B8" i="4"/>
  <c r="B21" i="4" s="1"/>
  <c r="B40" i="4"/>
  <c r="B49" i="4"/>
  <c r="B23" i="4" l="1"/>
  <c r="B25" i="4" s="1"/>
  <c r="C70" i="4"/>
  <c r="D70" i="4"/>
  <c r="D68" i="4"/>
  <c r="B68" i="4"/>
  <c r="C68" i="4"/>
  <c r="Q39" i="18" s="1"/>
  <c r="D64" i="4"/>
  <c r="C64" i="4"/>
  <c r="C66" i="4"/>
  <c r="D66" i="4"/>
  <c r="C65" i="4"/>
  <c r="D65" i="4"/>
  <c r="B65" i="4"/>
  <c r="D10" i="4"/>
  <c r="D63" i="4"/>
  <c r="C63" i="4"/>
  <c r="B63" i="4"/>
  <c r="C55" i="4"/>
  <c r="B59" i="4"/>
  <c r="C50" i="4"/>
  <c r="C49" i="4"/>
  <c r="B57" i="4"/>
  <c r="D50" i="4"/>
  <c r="D49" i="4"/>
  <c r="D57" i="4"/>
  <c r="D59" i="4"/>
  <c r="D55" i="4"/>
  <c r="D53" i="4"/>
  <c r="C53" i="4"/>
  <c r="C57" i="4" s="1"/>
  <c r="C59" i="4" s="1"/>
  <c r="B53" i="4"/>
  <c r="C51" i="4"/>
  <c r="D51" i="4"/>
  <c r="B51" i="4"/>
  <c r="B50" i="4"/>
  <c r="D48" i="4"/>
  <c r="C48" i="4"/>
  <c r="B48" i="4"/>
  <c r="B37" i="4"/>
  <c r="C37" i="4"/>
  <c r="C44" i="4"/>
  <c r="D37" i="4"/>
  <c r="D44" i="4"/>
  <c r="D40" i="4"/>
  <c r="C40" i="4"/>
  <c r="D42" i="4"/>
  <c r="C42" i="4"/>
  <c r="B42" i="4"/>
  <c r="D41" i="4"/>
  <c r="C41" i="4"/>
  <c r="B41" i="4"/>
  <c r="B39" i="4"/>
  <c r="B38" i="4"/>
  <c r="D8" i="4"/>
  <c r="D21" i="4" s="1"/>
  <c r="D31" i="4"/>
  <c r="C31" i="4"/>
  <c r="B31" i="4"/>
  <c r="B29" i="4"/>
  <c r="D29" i="4"/>
  <c r="C29" i="4"/>
  <c r="D30" i="4"/>
  <c r="C30" i="4"/>
  <c r="B30" i="4"/>
  <c r="D18" i="4"/>
  <c r="C17" i="4"/>
  <c r="D19" i="4"/>
  <c r="C19" i="4"/>
  <c r="C18" i="4"/>
  <c r="D17" i="4"/>
  <c r="D15" i="4"/>
  <c r="G84" i="6"/>
  <c r="F84" i="6"/>
  <c r="E84" i="6"/>
  <c r="D84" i="6"/>
  <c r="C84" i="6"/>
  <c r="B15" i="4"/>
  <c r="D13" i="4"/>
  <c r="D14" i="4"/>
  <c r="B14" i="4"/>
  <c r="C10" i="4"/>
  <c r="B10" i="4"/>
  <c r="D9" i="4"/>
  <c r="C9" i="4"/>
  <c r="B9" i="4"/>
  <c r="G29" i="13"/>
  <c r="G18" i="13"/>
  <c r="G7" i="13"/>
  <c r="C29" i="13"/>
  <c r="D29" i="13"/>
  <c r="E29" i="13"/>
  <c r="F29" i="13"/>
  <c r="B29" i="13"/>
  <c r="C18" i="13"/>
  <c r="D18" i="13"/>
  <c r="E18" i="13"/>
  <c r="F18" i="13"/>
  <c r="B18" i="13"/>
  <c r="C7" i="13"/>
  <c r="D7" i="13"/>
  <c r="E7" i="13"/>
  <c r="F7" i="13"/>
  <c r="B7" i="13"/>
  <c r="G28" i="12"/>
  <c r="G21" i="12"/>
  <c r="G31" i="12"/>
  <c r="G36" i="12"/>
  <c r="G7" i="12"/>
  <c r="C36" i="12"/>
  <c r="D36" i="12"/>
  <c r="E36" i="12"/>
  <c r="F36" i="12"/>
  <c r="B36" i="12"/>
  <c r="C7" i="12"/>
  <c r="C31" i="12"/>
  <c r="D7" i="12"/>
  <c r="D31" i="12"/>
  <c r="E7" i="12"/>
  <c r="E31" i="12"/>
  <c r="F7" i="12"/>
  <c r="F31" i="12"/>
  <c r="B7" i="12"/>
  <c r="B31" i="12"/>
  <c r="C28" i="12"/>
  <c r="D28" i="12"/>
  <c r="E28" i="12"/>
  <c r="F28" i="12"/>
  <c r="B28" i="12"/>
  <c r="C21" i="12"/>
  <c r="D21" i="12"/>
  <c r="E21" i="12"/>
  <c r="F21" i="12"/>
  <c r="B21" i="12"/>
  <c r="E26" i="12"/>
  <c r="E23" i="12"/>
  <c r="E22" i="12"/>
  <c r="G30" i="11"/>
  <c r="F30" i="11"/>
  <c r="E30" i="11"/>
  <c r="D30" i="11"/>
  <c r="C30" i="11"/>
  <c r="D19" i="11"/>
  <c r="E19" i="11"/>
  <c r="F19" i="11"/>
  <c r="G19" i="11"/>
  <c r="C19" i="11"/>
  <c r="B30" i="11"/>
  <c r="B19" i="11"/>
  <c r="G8" i="11"/>
  <c r="C8" i="11"/>
  <c r="D8" i="11"/>
  <c r="E8" i="11"/>
  <c r="F8" i="11"/>
  <c r="B8" i="11"/>
  <c r="C36" i="10"/>
  <c r="D36" i="10"/>
  <c r="E36" i="10"/>
  <c r="F36" i="10"/>
  <c r="G36" i="10"/>
  <c r="C35" i="10"/>
  <c r="D35" i="10"/>
  <c r="E35" i="10"/>
  <c r="F35" i="10"/>
  <c r="G35" i="10"/>
  <c r="G37" i="10"/>
  <c r="F37" i="10"/>
  <c r="E37" i="10"/>
  <c r="D37" i="10"/>
  <c r="C37" i="10"/>
  <c r="B37" i="10"/>
  <c r="G32" i="10"/>
  <c r="F32" i="10"/>
  <c r="E32" i="10"/>
  <c r="D32" i="10"/>
  <c r="C32" i="10"/>
  <c r="B32" i="10"/>
  <c r="G29" i="10"/>
  <c r="F29" i="10"/>
  <c r="E29" i="10"/>
  <c r="D29" i="10"/>
  <c r="C29" i="10"/>
  <c r="B29" i="10"/>
  <c r="C30" i="10"/>
  <c r="D30" i="10"/>
  <c r="E30" i="10"/>
  <c r="F30" i="10"/>
  <c r="G30" i="10"/>
  <c r="G22" i="10"/>
  <c r="F22" i="10"/>
  <c r="E22" i="10"/>
  <c r="D22" i="10"/>
  <c r="C22" i="10"/>
  <c r="B22" i="10"/>
  <c r="C27" i="10"/>
  <c r="D27" i="10"/>
  <c r="E27" i="10"/>
  <c r="F27" i="10"/>
  <c r="G27" i="10"/>
  <c r="C26" i="10"/>
  <c r="D26" i="10"/>
  <c r="E26" i="10"/>
  <c r="F26" i="10"/>
  <c r="G26" i="10"/>
  <c r="C25" i="10"/>
  <c r="D25" i="10"/>
  <c r="E25" i="10"/>
  <c r="F25" i="10"/>
  <c r="G25" i="10"/>
  <c r="C24" i="10"/>
  <c r="D24" i="10"/>
  <c r="E24" i="10"/>
  <c r="F24" i="10"/>
  <c r="G24" i="10"/>
  <c r="C23" i="10"/>
  <c r="D23" i="10"/>
  <c r="E23" i="10"/>
  <c r="F23" i="10"/>
  <c r="G23" i="10"/>
  <c r="G8" i="10"/>
  <c r="F8" i="10"/>
  <c r="E8" i="10"/>
  <c r="D8" i="10"/>
  <c r="C8" i="10"/>
  <c r="B8" i="10"/>
  <c r="C20" i="10"/>
  <c r="D20" i="10"/>
  <c r="E20" i="10"/>
  <c r="F20" i="10"/>
  <c r="G20" i="10"/>
  <c r="C19" i="10"/>
  <c r="D19" i="10"/>
  <c r="E19" i="10"/>
  <c r="F19" i="10"/>
  <c r="G19" i="10"/>
  <c r="C18" i="10"/>
  <c r="D18" i="10"/>
  <c r="E18" i="10"/>
  <c r="F18" i="10"/>
  <c r="G18" i="10"/>
  <c r="C17" i="10"/>
  <c r="D17" i="10"/>
  <c r="E17" i="10"/>
  <c r="F17" i="10"/>
  <c r="G17" i="10"/>
  <c r="C16" i="10"/>
  <c r="D16" i="10"/>
  <c r="E16" i="10"/>
  <c r="F16" i="10"/>
  <c r="G16" i="10"/>
  <c r="C15" i="10"/>
  <c r="D15" i="10"/>
  <c r="E15" i="10"/>
  <c r="F15" i="10"/>
  <c r="G15" i="10"/>
  <c r="C14" i="10"/>
  <c r="D14" i="10"/>
  <c r="E14" i="10"/>
  <c r="F14" i="10"/>
  <c r="G14" i="10"/>
  <c r="C13" i="10"/>
  <c r="D13" i="10"/>
  <c r="E13" i="10"/>
  <c r="F13" i="10"/>
  <c r="G13" i="10"/>
  <c r="C12" i="10"/>
  <c r="D12" i="10"/>
  <c r="E12" i="10"/>
  <c r="F12" i="10"/>
  <c r="G12" i="10"/>
  <c r="C11" i="10"/>
  <c r="D11" i="10"/>
  <c r="E11" i="10"/>
  <c r="F11" i="10"/>
  <c r="G11" i="10"/>
  <c r="C10" i="10"/>
  <c r="D10" i="10"/>
  <c r="E10" i="10"/>
  <c r="F10" i="10"/>
  <c r="G10" i="10"/>
  <c r="C9" i="10"/>
  <c r="D9" i="10"/>
  <c r="E9" i="10"/>
  <c r="F9" i="10"/>
  <c r="G9" i="10"/>
  <c r="G33" i="9"/>
  <c r="F33" i="9"/>
  <c r="E33" i="9"/>
  <c r="D33" i="9"/>
  <c r="C33" i="9"/>
  <c r="B33" i="9"/>
  <c r="G21" i="9"/>
  <c r="F21" i="9"/>
  <c r="E21" i="9"/>
  <c r="D21" i="9"/>
  <c r="C21" i="9"/>
  <c r="B21" i="9"/>
  <c r="G9" i="9"/>
  <c r="F9" i="9"/>
  <c r="E9" i="9"/>
  <c r="D9" i="9"/>
  <c r="C9" i="9"/>
  <c r="B9" i="9"/>
  <c r="G37" i="8"/>
  <c r="F37" i="8"/>
  <c r="E37" i="8"/>
  <c r="D37" i="8"/>
  <c r="C37" i="8"/>
  <c r="B37" i="8"/>
  <c r="C27" i="8"/>
  <c r="D27" i="8"/>
  <c r="E27" i="8"/>
  <c r="F27" i="8"/>
  <c r="G27" i="8"/>
  <c r="B27" i="8"/>
  <c r="C19" i="8"/>
  <c r="D19" i="8"/>
  <c r="E19" i="8"/>
  <c r="F19" i="8"/>
  <c r="G19" i="8"/>
  <c r="B19" i="8"/>
  <c r="C10" i="8"/>
  <c r="D10" i="8"/>
  <c r="E10" i="8"/>
  <c r="F10" i="8"/>
  <c r="G10" i="8"/>
  <c r="B10" i="8"/>
  <c r="C77" i="8"/>
  <c r="D77" i="8"/>
  <c r="E77" i="8"/>
  <c r="F77" i="8"/>
  <c r="G77" i="8"/>
  <c r="B77" i="8"/>
  <c r="C71" i="8"/>
  <c r="D71" i="8"/>
  <c r="E71" i="8"/>
  <c r="F71" i="8"/>
  <c r="G71" i="8"/>
  <c r="B71" i="8"/>
  <c r="C61" i="8"/>
  <c r="D61" i="8"/>
  <c r="E61" i="8"/>
  <c r="F61" i="8"/>
  <c r="G61" i="8"/>
  <c r="B61" i="8"/>
  <c r="C53" i="8"/>
  <c r="D53" i="8"/>
  <c r="E53" i="8"/>
  <c r="F53" i="8"/>
  <c r="G53" i="8"/>
  <c r="B53" i="8"/>
  <c r="G44" i="8"/>
  <c r="F44" i="8"/>
  <c r="E44" i="8"/>
  <c r="D44" i="8"/>
  <c r="C44" i="8"/>
  <c r="B44" i="8"/>
  <c r="G159" i="6"/>
  <c r="F159" i="6"/>
  <c r="E159" i="6"/>
  <c r="S150" i="24" s="1"/>
  <c r="D159" i="6"/>
  <c r="C159" i="6"/>
  <c r="C150" i="6"/>
  <c r="D150" i="6"/>
  <c r="E150" i="6"/>
  <c r="F150" i="6"/>
  <c r="G150" i="6"/>
  <c r="B150" i="6"/>
  <c r="C146" i="6"/>
  <c r="D146" i="6"/>
  <c r="E146" i="6"/>
  <c r="F146" i="6"/>
  <c r="G146" i="6"/>
  <c r="B146" i="6"/>
  <c r="C137" i="6"/>
  <c r="D137" i="6"/>
  <c r="E137" i="6"/>
  <c r="F137" i="6"/>
  <c r="G137" i="6"/>
  <c r="B137" i="6"/>
  <c r="C133" i="6"/>
  <c r="D133" i="6"/>
  <c r="E133" i="6"/>
  <c r="F133" i="6"/>
  <c r="G133" i="6"/>
  <c r="B133" i="6"/>
  <c r="C123" i="6"/>
  <c r="D123" i="6"/>
  <c r="E123" i="6"/>
  <c r="F123" i="6"/>
  <c r="G123" i="6"/>
  <c r="B123" i="6"/>
  <c r="C113" i="6"/>
  <c r="D113" i="6"/>
  <c r="E113" i="6"/>
  <c r="F113" i="6"/>
  <c r="G113" i="6"/>
  <c r="B113" i="6"/>
  <c r="C103" i="6"/>
  <c r="D103" i="6"/>
  <c r="E103" i="6"/>
  <c r="F103" i="6"/>
  <c r="G103" i="6"/>
  <c r="C93" i="6"/>
  <c r="D93" i="6"/>
  <c r="E93" i="6"/>
  <c r="F93" i="6"/>
  <c r="G93" i="6"/>
  <c r="E85" i="6"/>
  <c r="F85" i="6"/>
  <c r="G85" i="6"/>
  <c r="D85" i="6"/>
  <c r="C85" i="6"/>
  <c r="B103" i="6"/>
  <c r="B84" i="6"/>
  <c r="B159" i="6"/>
  <c r="B85" i="6"/>
  <c r="D9" i="6"/>
  <c r="F9" i="6"/>
  <c r="G9" i="6"/>
  <c r="C9" i="6"/>
  <c r="C18" i="6"/>
  <c r="D18" i="6"/>
  <c r="E18" i="6"/>
  <c r="F18" i="6"/>
  <c r="G18" i="6"/>
  <c r="B18" i="6"/>
  <c r="C28" i="6"/>
  <c r="D28" i="6"/>
  <c r="E28" i="6"/>
  <c r="F28" i="6"/>
  <c r="G28" i="6"/>
  <c r="B28" i="6"/>
  <c r="C38" i="6"/>
  <c r="D38" i="6"/>
  <c r="E38" i="6"/>
  <c r="F38" i="6"/>
  <c r="G38" i="6"/>
  <c r="B38" i="6"/>
  <c r="C48" i="6"/>
  <c r="D48" i="6"/>
  <c r="E48" i="6"/>
  <c r="F48" i="6"/>
  <c r="G48" i="6"/>
  <c r="B48" i="6"/>
  <c r="C58" i="6"/>
  <c r="D58" i="6"/>
  <c r="E58" i="6"/>
  <c r="F58" i="6"/>
  <c r="G58" i="6"/>
  <c r="B58" i="6"/>
  <c r="C62" i="6"/>
  <c r="D62" i="6"/>
  <c r="E62" i="6"/>
  <c r="F62" i="6"/>
  <c r="G62" i="6"/>
  <c r="B62" i="6"/>
  <c r="C71" i="6"/>
  <c r="D71" i="6"/>
  <c r="E71" i="6"/>
  <c r="F71" i="6"/>
  <c r="G71" i="6"/>
  <c r="B71" i="6"/>
  <c r="C75" i="6"/>
  <c r="D75" i="6"/>
  <c r="E75" i="6"/>
  <c r="F75" i="6"/>
  <c r="G75" i="6"/>
  <c r="B75" i="6"/>
  <c r="B9" i="6"/>
  <c r="B10" i="6"/>
  <c r="G75" i="5"/>
  <c r="F75" i="5"/>
  <c r="E75" i="5"/>
  <c r="D75" i="5"/>
  <c r="C75" i="5"/>
  <c r="B75" i="5"/>
  <c r="G70" i="5"/>
  <c r="F70" i="5"/>
  <c r="E70" i="5"/>
  <c r="D70" i="5"/>
  <c r="C70" i="5"/>
  <c r="B70" i="5"/>
  <c r="G67" i="5"/>
  <c r="F67" i="5"/>
  <c r="E67" i="5"/>
  <c r="D67" i="5"/>
  <c r="C67" i="5"/>
  <c r="B67" i="5"/>
  <c r="G65" i="5"/>
  <c r="F65" i="5"/>
  <c r="E65" i="5"/>
  <c r="D65" i="5"/>
  <c r="C65" i="5"/>
  <c r="B65" i="5"/>
  <c r="G54" i="5"/>
  <c r="F54" i="5"/>
  <c r="E54" i="5"/>
  <c r="D54" i="5"/>
  <c r="C54" i="5"/>
  <c r="B54" i="5"/>
  <c r="C45" i="5"/>
  <c r="D45" i="5"/>
  <c r="E45" i="5"/>
  <c r="F45" i="5"/>
  <c r="G45" i="5"/>
  <c r="B45" i="5"/>
  <c r="G41" i="5"/>
  <c r="F41" i="5"/>
  <c r="E41" i="5"/>
  <c r="D41" i="5"/>
  <c r="C41" i="5"/>
  <c r="B41" i="5"/>
  <c r="G28" i="5"/>
  <c r="F28" i="5"/>
  <c r="E28" i="5"/>
  <c r="D28" i="5"/>
  <c r="C28" i="5"/>
  <c r="B28" i="5"/>
  <c r="G16" i="5"/>
  <c r="F16" i="5"/>
  <c r="E16" i="5"/>
  <c r="D16" i="5"/>
  <c r="C16" i="5"/>
  <c r="B16" i="5"/>
  <c r="C20" i="2"/>
  <c r="D20" i="2"/>
  <c r="E20" i="2"/>
  <c r="F20" i="2"/>
  <c r="G20" i="2"/>
  <c r="H20" i="2"/>
  <c r="B20" i="2"/>
  <c r="C13" i="2"/>
  <c r="D13" i="2"/>
  <c r="E13" i="2"/>
  <c r="F13" i="2"/>
  <c r="G13" i="2"/>
  <c r="H13" i="2"/>
  <c r="B13" i="2"/>
  <c r="E8" i="2"/>
  <c r="D8" i="2"/>
  <c r="B8" i="2"/>
  <c r="C8" i="2"/>
  <c r="F8" i="2"/>
  <c r="G8" i="2"/>
  <c r="H8" i="2"/>
  <c r="H9" i="2"/>
  <c r="G9" i="2"/>
  <c r="F9" i="2"/>
  <c r="E9" i="2"/>
  <c r="D9" i="2"/>
  <c r="C9" i="2"/>
  <c r="B9" i="2"/>
  <c r="F81" i="1"/>
  <c r="E81" i="1"/>
  <c r="F79" i="1"/>
  <c r="E79" i="1"/>
  <c r="F75" i="1"/>
  <c r="E75" i="1"/>
  <c r="F68" i="1"/>
  <c r="E68" i="1"/>
  <c r="F63" i="1"/>
  <c r="E63" i="1"/>
  <c r="F59" i="1"/>
  <c r="E59" i="1"/>
  <c r="F57" i="1"/>
  <c r="E57" i="1"/>
  <c r="F47" i="1"/>
  <c r="E47" i="1"/>
  <c r="F42" i="1"/>
  <c r="E42" i="1"/>
  <c r="F38" i="1"/>
  <c r="E38" i="1"/>
  <c r="F31" i="1"/>
  <c r="E31" i="1"/>
  <c r="F27" i="1"/>
  <c r="E27" i="1"/>
  <c r="F23" i="1"/>
  <c r="E23" i="1"/>
  <c r="F19" i="1"/>
  <c r="E19" i="1"/>
  <c r="F9" i="1"/>
  <c r="E9" i="1"/>
  <c r="C62" i="1"/>
  <c r="B62" i="1"/>
  <c r="C60" i="1"/>
  <c r="B60" i="1"/>
  <c r="C47" i="1"/>
  <c r="B47" i="1"/>
  <c r="C41" i="1"/>
  <c r="B41" i="1"/>
  <c r="C38" i="1"/>
  <c r="B38" i="1"/>
  <c r="C31" i="1"/>
  <c r="B31" i="1"/>
  <c r="C25" i="1"/>
  <c r="B25" i="1"/>
  <c r="C17" i="1"/>
  <c r="B17" i="1"/>
  <c r="C9" i="1"/>
  <c r="B9" i="1"/>
  <c r="C6" i="23"/>
  <c r="H25" i="23"/>
  <c r="G25" i="23"/>
  <c r="F25" i="23"/>
  <c r="E25" i="23"/>
  <c r="D25" i="23"/>
  <c r="C7" i="23"/>
  <c r="A2" i="9"/>
  <c r="A2" i="6"/>
  <c r="G10" i="6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P22" i="31"/>
  <c r="Q22" i="31"/>
  <c r="R22" i="31"/>
  <c r="S22" i="31"/>
  <c r="T22" i="31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P23" i="30"/>
  <c r="Q23" i="30"/>
  <c r="R23" i="30"/>
  <c r="S23" i="30"/>
  <c r="T23" i="30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P22" i="29"/>
  <c r="Q22" i="29"/>
  <c r="R22" i="29"/>
  <c r="S22" i="29"/>
  <c r="T22" i="29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1" i="28"/>
  <c r="R21" i="28"/>
  <c r="S21" i="28"/>
  <c r="T21" i="28"/>
  <c r="U21" i="28"/>
  <c r="Q22" i="28"/>
  <c r="R22" i="28"/>
  <c r="S22" i="28"/>
  <c r="T22" i="28"/>
  <c r="U22" i="28"/>
  <c r="Q23" i="28"/>
  <c r="R23" i="28"/>
  <c r="S23" i="28"/>
  <c r="T23" i="28"/>
  <c r="U23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2" i="27"/>
  <c r="S2" i="27"/>
  <c r="T2" i="27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Q13" i="27"/>
  <c r="R13" i="27"/>
  <c r="S13" i="27"/>
  <c r="T13" i="27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Q24" i="27"/>
  <c r="R24" i="27"/>
  <c r="S24" i="27"/>
  <c r="T24" i="27"/>
  <c r="U24" i="27"/>
  <c r="P3" i="27"/>
  <c r="P4" i="27"/>
  <c r="P5" i="27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P24" i="27"/>
  <c r="P2" i="27"/>
  <c r="A5" i="27"/>
  <c r="A4" i="27"/>
  <c r="A3" i="27"/>
  <c r="A2" i="27"/>
  <c r="Q2" i="26"/>
  <c r="R2" i="26"/>
  <c r="S2" i="26"/>
  <c r="T2" i="26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35" i="26"/>
  <c r="R35" i="26"/>
  <c r="S35" i="26"/>
  <c r="T35" i="26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Q68" i="26"/>
  <c r="R68" i="26"/>
  <c r="S68" i="26"/>
  <c r="T68" i="26"/>
  <c r="U68" i="26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U4" i="25"/>
  <c r="T4" i="25"/>
  <c r="S4" i="25"/>
  <c r="S3" i="25"/>
  <c r="R4" i="25"/>
  <c r="R3" i="25"/>
  <c r="Q4" i="25"/>
  <c r="P4" i="25"/>
  <c r="U3" i="25"/>
  <c r="T3" i="25"/>
  <c r="Q3" i="25"/>
  <c r="P3" i="25"/>
  <c r="S2" i="25"/>
  <c r="R2" i="25"/>
  <c r="A3" i="25"/>
  <c r="A4" i="25"/>
  <c r="A2" i="25"/>
  <c r="A87" i="24"/>
  <c r="Q76" i="24"/>
  <c r="R76" i="24"/>
  <c r="S76" i="24"/>
  <c r="T76" i="24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150" i="24"/>
  <c r="D10" i="6"/>
  <c r="R150" i="24"/>
  <c r="E10" i="6"/>
  <c r="F10" i="6"/>
  <c r="T150" i="24"/>
  <c r="U150" i="24"/>
  <c r="B93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58" i="20"/>
  <c r="U60" i="20"/>
  <c r="U61" i="20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R56" i="20"/>
  <c r="S56" i="20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X4" i="17"/>
  <c r="W5" i="17"/>
  <c r="Y5" i="17"/>
  <c r="V5" i="17"/>
  <c r="U5" i="17"/>
  <c r="R17" i="16"/>
  <c r="U15" i="16"/>
  <c r="Q15" i="16"/>
  <c r="U14" i="16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B55" i="4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4" i="17"/>
  <c r="Y3" i="17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R32" i="18"/>
  <c r="R36" i="18"/>
  <c r="Q9" i="18"/>
  <c r="Q22" i="18"/>
  <c r="Q27" i="18"/>
  <c r="R31" i="18"/>
  <c r="Q32" i="18"/>
  <c r="R19" i="18"/>
  <c r="R15" i="18"/>
  <c r="R26" i="18"/>
  <c r="Q31" i="18"/>
  <c r="R33" i="18"/>
  <c r="R37" i="18"/>
  <c r="R6" i="18"/>
  <c r="Q19" i="18"/>
  <c r="Q15" i="18"/>
  <c r="R30" i="18"/>
  <c r="Q26" i="18"/>
  <c r="Q33" i="18"/>
  <c r="Q37" i="18"/>
  <c r="S5" i="17"/>
  <c r="S3" i="17"/>
  <c r="U8" i="16"/>
  <c r="S14" i="16"/>
  <c r="T14" i="16"/>
  <c r="R13" i="16"/>
  <c r="P12" i="18"/>
  <c r="V13" i="16"/>
  <c r="T13" i="16"/>
  <c r="Q13" i="16"/>
  <c r="R25" i="18"/>
  <c r="R38" i="18"/>
  <c r="Q25" i="18"/>
  <c r="T3" i="16"/>
  <c r="V3" i="16"/>
  <c r="S13" i="16"/>
  <c r="S3" i="16"/>
  <c r="R3" i="16"/>
  <c r="P13" i="16"/>
  <c r="P3" i="16"/>
  <c r="U13" i="16"/>
  <c r="U3" i="16"/>
  <c r="P54" i="15"/>
  <c r="P42" i="15"/>
  <c r="P39" i="18"/>
  <c r="P38" i="18"/>
  <c r="Q5" i="18"/>
  <c r="R5" i="18"/>
  <c r="R39" i="18"/>
  <c r="P13" i="18"/>
  <c r="Q2" i="18"/>
  <c r="Q12" i="18"/>
  <c r="Q104" i="15"/>
  <c r="Q120" i="15"/>
  <c r="Q95" i="15"/>
  <c r="Q67" i="15"/>
  <c r="Q3" i="16"/>
  <c r="V3" i="17"/>
  <c r="U3" i="17"/>
  <c r="P2" i="25"/>
  <c r="T2" i="25"/>
  <c r="Q2" i="25"/>
  <c r="U2" i="25"/>
  <c r="Q36" i="18" l="1"/>
  <c r="Q38" i="18"/>
  <c r="D23" i="4"/>
  <c r="R12" i="18"/>
  <c r="R2" i="18"/>
  <c r="B33" i="4"/>
  <c r="P18" i="18" s="1"/>
  <c r="P14" i="18"/>
  <c r="Q18" i="18"/>
  <c r="Q14" i="18"/>
  <c r="Q30" i="18"/>
  <c r="Q13" i="18"/>
  <c r="R13" i="18" l="1"/>
  <c r="D25" i="4"/>
  <c r="D33" i="4" l="1"/>
  <c r="R18" i="18" s="1"/>
  <c r="R14" i="18"/>
</calcChain>
</file>

<file path=xl/sharedStrings.xml><?xml version="1.0" encoding="utf-8"?>
<sst xmlns="http://schemas.openxmlformats.org/spreadsheetml/2006/main" count="4307" uniqueCount="3360">
  <si>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</si>
  <si>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</si>
  <si>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</si>
  <si>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</si>
  <si>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</si>
  <si>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</si>
  <si>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</si>
  <si>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</si>
  <si>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</si>
  <si>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</si>
  <si>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</si>
  <si>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</si>
  <si>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</si>
  <si>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</si>
  <si>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</si>
  <si>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</si>
  <si>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</si>
  <si>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</si>
  <si>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</si>
  <si>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</si>
  <si>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</si>
  <si>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</si>
  <si>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</si>
  <si>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</si>
  <si>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</si>
  <si>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</si>
  <si>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</si>
  <si>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</si>
  <si>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</si>
  <si>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</si>
  <si>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</si>
  <si>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</si>
  <si>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</si>
  <si>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</si>
  <si>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</si>
  <si>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</si>
  <si>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</si>
  <si>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</si>
  <si>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</si>
  <si>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</si>
  <si>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</si>
  <si>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</si>
  <si>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</si>
  <si>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</si>
  <si>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</si>
  <si>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</si>
  <si>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</si>
  <si>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</si>
  <si>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</si>
  <si>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</si>
  <si>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</si>
  <si>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</si>
  <si>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</si>
  <si>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</si>
  <si>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</si>
  <si>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</si>
  <si>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</si>
  <si>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</si>
  <si>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</si>
  <si>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</si>
  <si>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</si>
  <si>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</si>
  <si>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</si>
  <si>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</si>
  <si>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</si>
  <si>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</si>
  <si>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</si>
  <si>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</si>
  <si>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</si>
  <si>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</si>
  <si>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</si>
  <si>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</si>
  <si>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</si>
  <si>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</si>
  <si>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</si>
  <si>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</si>
  <si>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</si>
  <si>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</si>
  <si>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</si>
  <si>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</si>
  <si>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</si>
  <si>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</si>
  <si>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</si>
  <si>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</si>
  <si>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</si>
  <si>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</si>
  <si>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</si>
  <si>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</si>
  <si>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</si>
  <si>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</si>
  <si>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</si>
  <si>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</si>
  <si>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</si>
  <si>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</si>
  <si>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</si>
  <si>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</si>
  <si>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</si>
  <si>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</si>
  <si>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</si>
  <si>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</si>
  <si>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</si>
  <si>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</si>
  <si>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</si>
  <si>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</si>
  <si>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</si>
  <si>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</si>
  <si>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</si>
  <si>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</si>
  <si>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</si>
  <si>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</si>
  <si>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</si>
  <si>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</si>
  <si>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</si>
  <si>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</si>
  <si>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</si>
  <si>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</si>
  <si>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</si>
  <si>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</si>
  <si>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</si>
  <si>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</si>
  <si>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</si>
  <si>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</si>
  <si>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</si>
  <si>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</si>
  <si>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</si>
  <si>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</si>
  <si>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</si>
  <si>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</si>
  <si>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</si>
  <si>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</si>
  <si>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</si>
  <si>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</si>
  <si>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</si>
  <si>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</si>
  <si>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</si>
  <si>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</si>
  <si>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</si>
  <si>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</si>
  <si>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</si>
  <si>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</si>
  <si>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</si>
  <si>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</si>
  <si>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</si>
  <si>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</si>
  <si>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</si>
  <si>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</si>
  <si>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</si>
  <si>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</si>
  <si>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</si>
  <si>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</si>
  <si>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</si>
  <si>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</si>
  <si>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</si>
  <si>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</si>
  <si>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</si>
  <si>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</si>
  <si>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</si>
  <si>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</si>
  <si>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</si>
  <si>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</si>
  <si>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</si>
  <si>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</si>
  <si>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</si>
  <si>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</si>
  <si>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</si>
  <si>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</si>
  <si>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</si>
  <si>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</si>
  <si>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</si>
  <si>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</si>
  <si>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</si>
  <si>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</si>
  <si>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</si>
  <si>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</si>
  <si>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</si>
  <si>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</si>
  <si>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</si>
  <si>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</si>
  <si>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</si>
  <si>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</si>
  <si>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</si>
  <si>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</si>
  <si>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</si>
  <si>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</si>
  <si>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</si>
  <si>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</si>
  <si>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</si>
  <si>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</si>
  <si>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</si>
  <si>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</si>
  <si>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</si>
  <si>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</si>
  <si>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</si>
  <si>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</si>
  <si>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</si>
  <si>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</si>
  <si>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</si>
  <si>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</si>
  <si>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</si>
  <si>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</si>
  <si>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</si>
  <si>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</si>
  <si>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</si>
  <si>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</si>
  <si>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</si>
  <si>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</si>
  <si>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</si>
  <si>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</si>
  <si>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</si>
  <si>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</si>
  <si>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</si>
  <si>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</si>
  <si>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</si>
  <si>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</si>
  <si>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</si>
  <si>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</si>
  <si>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</si>
  <si>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</si>
  <si>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</si>
  <si>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</si>
  <si>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</si>
  <si>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</si>
  <si>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</si>
  <si>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</si>
  <si>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</si>
  <si>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</si>
  <si>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</si>
  <si>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</si>
  <si>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</si>
  <si>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</si>
  <si>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</si>
  <si>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</si>
  <si>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</si>
  <si>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</si>
  <si>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</si>
  <si>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</si>
  <si>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</si>
  <si>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</si>
  <si>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</si>
  <si>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</si>
  <si>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</si>
  <si>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</si>
  <si>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</si>
  <si>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</si>
  <si>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</si>
  <si>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</si>
  <si>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</si>
  <si>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</si>
  <si>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</si>
  <si>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</si>
  <si>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</si>
  <si>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</si>
  <si>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</si>
  <si>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</si>
  <si>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</si>
  <si>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</si>
  <si>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</si>
  <si>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</si>
  <si>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</si>
  <si>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</si>
  <si>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</si>
  <si>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</si>
  <si>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</si>
  <si>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</si>
  <si>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</si>
  <si>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</si>
  <si>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</si>
  <si>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</si>
  <si>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</si>
  <si>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</si>
  <si>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</si>
  <si>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</si>
  <si>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</si>
  <si>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</si>
  <si>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</si>
  <si>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</si>
  <si>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</si>
  <si>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</si>
  <si>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</si>
  <si>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</si>
  <si>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</si>
  <si>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</si>
  <si>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</si>
  <si>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</si>
  <si>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</si>
  <si>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</si>
  <si>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</si>
  <si>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</si>
  <si>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</si>
  <si>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</si>
  <si>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</si>
  <si>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</si>
  <si>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</si>
  <si>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</si>
  <si>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</si>
  <si>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</si>
  <si>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</si>
  <si>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</si>
  <si>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</si>
  <si>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</si>
  <si>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</si>
  <si>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</si>
  <si>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</si>
  <si>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</si>
  <si>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</si>
  <si>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</si>
  <si>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</si>
  <si>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</si>
  <si>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</si>
  <si>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</si>
  <si>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</si>
  <si>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</si>
  <si>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</si>
  <si>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</si>
  <si>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</si>
  <si>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</si>
  <si>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</si>
  <si>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</si>
  <si>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</si>
  <si>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</si>
  <si>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</si>
  <si>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</si>
  <si>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</si>
  <si>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</si>
  <si>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</si>
  <si>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</si>
  <si>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</si>
  <si>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</si>
  <si>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</si>
  <si>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</si>
  <si>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</si>
  <si>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</si>
  <si>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</si>
  <si>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</si>
  <si>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</si>
  <si>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</si>
  <si>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</si>
  <si>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</si>
  <si>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</si>
  <si>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</si>
  <si>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</si>
  <si>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</si>
  <si>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</si>
  <si>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</si>
  <si>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</si>
  <si>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</si>
  <si>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</si>
  <si>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</si>
  <si>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</si>
  <si>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</si>
  <si>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</si>
  <si>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</si>
  <si>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</si>
  <si>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</si>
  <si>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</si>
  <si>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</si>
  <si>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</si>
  <si>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</si>
  <si>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</si>
  <si>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</si>
  <si>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</si>
  <si>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</si>
  <si>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</si>
  <si>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</si>
  <si>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</si>
  <si>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</si>
  <si>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</si>
  <si>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</si>
  <si>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</si>
  <si>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</si>
  <si>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</si>
  <si>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</si>
  <si>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</si>
  <si>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</si>
  <si>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</si>
  <si>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</si>
  <si>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</si>
  <si>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</si>
  <si>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</si>
  <si>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</si>
  <si>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</si>
  <si>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</si>
  <si>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</si>
  <si>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</si>
  <si>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</si>
  <si>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</si>
  <si>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</si>
  <si>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</si>
  <si>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</si>
  <si>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</si>
  <si>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</si>
  <si>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</si>
  <si>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</si>
  <si>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</si>
  <si>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</si>
  <si>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</si>
  <si>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</si>
  <si>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</si>
  <si>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</si>
  <si>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</si>
  <si>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</si>
  <si>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</si>
  <si>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</si>
  <si>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</si>
  <si>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</si>
  <si>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</si>
  <si>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</si>
  <si>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</si>
  <si>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</si>
  <si>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</si>
  <si>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</si>
  <si>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</si>
  <si>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</si>
  <si>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</si>
  <si>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</si>
  <si>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</si>
  <si>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</si>
  <si>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</si>
  <si>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</si>
  <si>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</si>
  <si>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</si>
  <si>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</si>
  <si>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</si>
  <si>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</si>
  <si>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</si>
  <si>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</si>
  <si>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</si>
  <si>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</si>
  <si>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</si>
  <si>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</si>
  <si>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</si>
  <si>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</si>
  <si>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</si>
  <si>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</si>
  <si>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</si>
  <si>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</si>
  <si>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</si>
  <si>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</si>
  <si>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</si>
  <si>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</si>
  <si>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</si>
  <si>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</si>
  <si>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</si>
  <si>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</si>
  <si>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</si>
  <si>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</si>
  <si>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</si>
  <si>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</si>
  <si>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</si>
  <si>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</si>
  <si>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</si>
  <si>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</si>
  <si>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</si>
  <si>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</si>
  <si>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</si>
  <si>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</si>
  <si>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</si>
  <si>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</si>
  <si>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</si>
  <si>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</si>
  <si>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</si>
  <si>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</si>
  <si>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</si>
  <si>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</si>
  <si>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</si>
  <si>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</si>
  <si>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</si>
  <si>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</si>
  <si>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</si>
  <si>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</si>
  <si>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</si>
  <si>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</si>
  <si>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</si>
  <si>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</si>
  <si>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</si>
  <si>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</si>
  <si>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</si>
  <si>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</si>
  <si>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</si>
  <si>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</si>
  <si>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</si>
  <si>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</si>
  <si>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</si>
  <si>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</si>
  <si>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</si>
  <si>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</si>
  <si>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</si>
  <si>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</si>
  <si>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</si>
  <si>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</si>
  <si>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</si>
  <si>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</si>
  <si>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</si>
  <si>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</si>
  <si>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</si>
  <si>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</si>
  <si>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</si>
  <si>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</si>
  <si>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</si>
  <si>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</si>
  <si>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</si>
  <si>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</si>
  <si>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</si>
  <si>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</si>
  <si>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</si>
  <si>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</si>
  <si>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</si>
  <si>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</si>
  <si>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</si>
  <si>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</si>
  <si>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</si>
  <si>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</si>
  <si>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</si>
  <si>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</si>
  <si>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</si>
  <si>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</si>
  <si>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</si>
  <si>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</si>
  <si>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</si>
  <si>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</si>
  <si>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</si>
  <si>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</si>
  <si>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</si>
  <si>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</si>
  <si>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</si>
  <si>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</si>
  <si>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</si>
  <si>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</si>
  <si>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</si>
  <si>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</si>
  <si>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</si>
  <si>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</si>
  <si>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</si>
  <si>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</si>
  <si>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</si>
  <si>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</si>
  <si>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</si>
  <si>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</si>
  <si>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</si>
  <si>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</si>
  <si>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</si>
  <si>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</si>
  <si>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</si>
  <si>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</si>
  <si>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</si>
  <si>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</si>
  <si>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</si>
  <si>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</si>
  <si>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</si>
  <si>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</si>
  <si>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</si>
  <si>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</si>
  <si>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</si>
  <si>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</si>
  <si>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</si>
  <si>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</si>
  <si>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</si>
  <si>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</si>
  <si>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</si>
  <si>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</si>
  <si>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</si>
  <si>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</si>
  <si>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</si>
  <si>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</si>
  <si>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</si>
  <si>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</si>
  <si>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</si>
  <si>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</si>
  <si>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</si>
  <si>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</si>
  <si>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</si>
  <si>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</si>
  <si>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</si>
  <si>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</si>
  <si>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</si>
  <si>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</si>
  <si>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</si>
  <si>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</si>
  <si>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</si>
  <si>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</si>
  <si>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</si>
  <si>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</si>
  <si>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</si>
  <si>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</si>
  <si>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</si>
  <si>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</si>
  <si>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</si>
  <si>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</si>
  <si>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</si>
  <si>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</si>
  <si>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</si>
  <si>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</si>
  <si>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</si>
  <si>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</si>
  <si>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</si>
  <si>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</si>
  <si>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</si>
  <si>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</si>
  <si>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</si>
  <si>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</si>
  <si>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</si>
  <si>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</si>
  <si>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</si>
  <si>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</si>
  <si>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</si>
  <si>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</si>
  <si>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</si>
  <si>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</si>
  <si>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</si>
  <si>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</si>
  <si>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</si>
  <si>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</si>
  <si>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</si>
  <si>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</si>
  <si>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</si>
  <si>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</si>
  <si>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</si>
  <si>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</si>
  <si>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</si>
  <si>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</si>
  <si>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</si>
  <si>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</si>
  <si>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</si>
  <si>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</si>
  <si>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</si>
  <si>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</si>
  <si>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</si>
  <si>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</si>
  <si>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</si>
  <si>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</si>
  <si>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</si>
  <si>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</si>
  <si>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</si>
  <si>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</si>
  <si>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</si>
  <si>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</si>
  <si>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</si>
  <si>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</si>
  <si>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</si>
  <si>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</si>
  <si>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</si>
  <si>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</si>
  <si>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</si>
  <si>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</si>
  <si>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</si>
  <si>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</si>
  <si>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</si>
  <si>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</si>
  <si>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</si>
  <si>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</si>
  <si>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</si>
  <si>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</si>
  <si>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</si>
  <si>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</si>
  <si>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</si>
  <si>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</si>
  <si>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</si>
  <si>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</si>
  <si>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</si>
  <si>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</si>
  <si>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</si>
  <si>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</si>
  <si>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</si>
  <si>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</si>
  <si>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</si>
  <si>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</si>
  <si>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</si>
  <si>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</si>
  <si>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</si>
  <si>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</si>
  <si>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</si>
  <si>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</si>
  <si>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</si>
  <si>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</si>
  <si>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</si>
  <si>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</si>
  <si>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</si>
  <si>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</si>
  <si>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</si>
  <si>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</si>
  <si>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</si>
  <si>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</si>
  <si>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</si>
  <si>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</si>
  <si>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</si>
  <si>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</si>
  <si>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</si>
  <si>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</si>
  <si>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</si>
  <si>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</si>
  <si>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</si>
  <si>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</si>
  <si>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</si>
  <si>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</si>
  <si>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</si>
  <si>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</si>
  <si>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</si>
  <si>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</si>
  <si>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</si>
  <si>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</si>
  <si>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</si>
  <si>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</si>
  <si>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</si>
  <si>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</si>
  <si>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</si>
  <si>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</si>
  <si>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</si>
  <si>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</si>
  <si>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</si>
  <si>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</si>
  <si>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</si>
  <si>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</si>
  <si>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</si>
  <si>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</si>
  <si>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</si>
  <si>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</si>
  <si>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</si>
  <si>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</si>
  <si>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</si>
  <si>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</si>
  <si>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</si>
  <si>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</si>
  <si>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</si>
  <si>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</si>
  <si>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</si>
  <si>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</si>
  <si>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</si>
  <si>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</si>
  <si>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</si>
  <si>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</si>
  <si>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</si>
  <si>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</si>
  <si>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</si>
  <si>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</si>
  <si>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</si>
  <si>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</si>
  <si>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</si>
  <si>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</si>
  <si>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</si>
  <si>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</si>
  <si>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</si>
  <si>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</si>
  <si>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</si>
  <si>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</si>
  <si>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</si>
  <si>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</si>
  <si>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</si>
  <si>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</si>
  <si>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</si>
  <si>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</si>
  <si>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</si>
  <si>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</si>
  <si>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</si>
  <si>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</si>
  <si>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</si>
  <si>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</si>
  <si>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</si>
  <si>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</si>
  <si>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</si>
  <si>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</si>
  <si>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</si>
  <si>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</si>
  <si>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</si>
  <si>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</si>
  <si>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</si>
  <si>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</si>
  <si>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</si>
  <si>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</si>
  <si>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</si>
  <si>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</si>
  <si>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</si>
  <si>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</si>
  <si>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</si>
  <si>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</si>
  <si>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</si>
  <si>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</si>
  <si>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</si>
  <si>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</si>
  <si>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</si>
  <si>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</si>
  <si>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</si>
  <si>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</si>
  <si>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</si>
  <si>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</si>
  <si>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</si>
  <si>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</si>
  <si>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</si>
  <si>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</si>
  <si>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</si>
  <si>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</si>
  <si>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</si>
  <si>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</si>
  <si>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</si>
  <si>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</si>
  <si>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</si>
  <si>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</si>
  <si>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</si>
  <si>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</si>
  <si>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</si>
  <si>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</si>
  <si>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</si>
  <si>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</si>
  <si>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</si>
  <si>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</si>
  <si>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</si>
  <si>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</si>
  <si>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</si>
  <si>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</si>
  <si>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</si>
  <si>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</si>
  <si>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</si>
  <si>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</si>
  <si>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</si>
  <si>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</si>
  <si>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</si>
  <si>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</si>
  <si>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</si>
  <si>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</si>
  <si>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</si>
  <si>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</si>
  <si>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</si>
  <si>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</si>
  <si>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</si>
  <si>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</si>
  <si>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</si>
  <si>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</si>
  <si>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</si>
  <si>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</si>
  <si>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</si>
  <si>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</si>
  <si>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</si>
  <si>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</si>
  <si>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</si>
  <si>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</si>
  <si>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</si>
  <si>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</si>
  <si>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</si>
  <si>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</si>
  <si>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</si>
  <si>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</si>
  <si>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</si>
  <si>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</si>
  <si>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</si>
  <si>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</si>
  <si>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</si>
  <si>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</si>
  <si>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</si>
  <si>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</si>
  <si>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</si>
  <si>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</si>
  <si>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</si>
  <si>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</si>
  <si>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</si>
  <si>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</si>
  <si>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</si>
  <si>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</si>
  <si>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</si>
  <si>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</si>
  <si>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</si>
  <si>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</si>
  <si>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</si>
  <si>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</si>
  <si>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</si>
  <si>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</si>
  <si>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</si>
  <si>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</si>
  <si>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</si>
  <si>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</si>
  <si>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</si>
  <si>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</si>
  <si>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</si>
  <si>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</si>
  <si>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</si>
  <si>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</si>
  <si>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</si>
  <si>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</si>
  <si>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</si>
  <si>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</si>
  <si>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</si>
  <si>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</si>
  <si>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</si>
  <si>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</si>
  <si>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</si>
  <si>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</si>
  <si>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</si>
  <si>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</si>
  <si>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</si>
  <si>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</si>
  <si>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</si>
  <si>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</si>
  <si>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</si>
  <si>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</si>
  <si>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</si>
  <si>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</si>
  <si>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</si>
  <si>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</si>
  <si>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</si>
  <si>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</si>
  <si>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</si>
  <si>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</si>
  <si>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</si>
  <si>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</si>
  <si>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</si>
  <si>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</si>
  <si>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</si>
  <si>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</si>
  <si>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</si>
  <si>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</si>
  <si>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</si>
  <si>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</si>
  <si>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</si>
  <si>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</si>
  <si>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</si>
  <si>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</si>
  <si>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</si>
  <si>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</si>
  <si>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</si>
  <si>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</si>
  <si>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</si>
  <si>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</si>
  <si>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</si>
  <si>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</si>
  <si>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</si>
  <si>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</si>
  <si>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</si>
  <si>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</si>
  <si>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</si>
  <si>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</si>
  <si>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</si>
  <si>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</si>
  <si>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</si>
  <si>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</si>
  <si>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</si>
  <si>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</si>
  <si>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</si>
  <si>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</si>
  <si>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</si>
  <si>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</si>
  <si>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</si>
  <si>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</si>
  <si>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</si>
  <si>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</si>
  <si>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</si>
  <si>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</si>
  <si>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</si>
  <si>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</si>
  <si>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</si>
  <si>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</si>
  <si>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</si>
  <si>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</si>
  <si>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</si>
  <si>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</si>
  <si>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</si>
  <si>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</si>
  <si>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</si>
  <si>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</si>
  <si>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</si>
  <si>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</si>
  <si>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</si>
  <si>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</si>
  <si>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</si>
  <si>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</si>
  <si>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</si>
  <si>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</si>
  <si>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</si>
  <si>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</si>
  <si>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</si>
  <si>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</si>
  <si>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</si>
  <si>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</si>
  <si>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</si>
  <si>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</si>
  <si>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</si>
  <si>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</si>
  <si>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</si>
  <si>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</si>
  <si>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</si>
  <si>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</si>
  <si>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</si>
  <si>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</si>
  <si>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</si>
  <si>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</si>
  <si>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</si>
  <si>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</si>
  <si>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</si>
  <si>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</si>
  <si>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</si>
  <si>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</si>
  <si>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</si>
  <si>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</si>
  <si>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</si>
  <si>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</si>
  <si>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</si>
  <si>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</si>
  <si>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</si>
  <si>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</si>
  <si>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</si>
  <si>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</si>
  <si>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</si>
  <si>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</si>
  <si>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</si>
  <si>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</si>
  <si>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</si>
  <si>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</si>
  <si>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</si>
  <si>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</si>
  <si>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</si>
  <si>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</si>
  <si>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</si>
  <si>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</si>
  <si>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</si>
  <si>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</si>
  <si>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</si>
  <si>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</si>
  <si>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</si>
  <si>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</si>
  <si>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</si>
  <si>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</si>
  <si>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</si>
  <si>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</si>
  <si>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</si>
  <si>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</si>
  <si>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</si>
  <si>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</si>
  <si>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</si>
  <si>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</si>
  <si>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</si>
  <si>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</si>
  <si>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</si>
  <si>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</si>
  <si>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</si>
  <si>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</si>
  <si>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</si>
  <si>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</si>
  <si>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</si>
  <si>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</si>
  <si>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</si>
  <si>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</si>
  <si>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</si>
  <si>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</si>
  <si>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</si>
  <si>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</si>
  <si>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</si>
  <si>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</si>
  <si>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</si>
  <si>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</si>
  <si>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</si>
  <si>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</si>
  <si>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</si>
  <si>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</si>
  <si>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</si>
  <si>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</si>
  <si>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</si>
  <si>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</si>
  <si>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</si>
  <si>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</si>
  <si>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</si>
  <si>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</si>
  <si>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</si>
  <si>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</si>
  <si>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</si>
  <si>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</si>
  <si>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</si>
  <si>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</si>
  <si>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</si>
  <si>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</si>
  <si>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</si>
  <si>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</si>
  <si>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</si>
  <si>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</si>
  <si>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</si>
  <si>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</si>
  <si>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</si>
  <si>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</si>
  <si>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</si>
  <si>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</si>
  <si>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</si>
  <si>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</si>
  <si>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</si>
  <si>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</si>
  <si>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</si>
  <si>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</si>
  <si>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</si>
  <si>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</si>
  <si>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</si>
  <si>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</si>
  <si>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</si>
  <si>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</si>
  <si>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</si>
  <si>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</si>
  <si>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</si>
  <si>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</si>
  <si>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</si>
  <si>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</si>
  <si>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</si>
  <si>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</si>
  <si>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</si>
  <si>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</si>
  <si>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</si>
  <si>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</si>
  <si>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</si>
  <si>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</si>
  <si>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</si>
  <si>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</si>
  <si>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</si>
  <si>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</si>
  <si>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</si>
  <si>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</si>
  <si>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</si>
  <si>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</si>
  <si>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</si>
  <si>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</si>
  <si>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</si>
  <si>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</si>
  <si>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</si>
  <si>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</si>
  <si>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</si>
  <si>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</si>
  <si>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</si>
  <si>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</si>
  <si>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</si>
  <si>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</si>
  <si>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</si>
  <si>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</si>
  <si>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</si>
  <si>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</si>
  <si>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</si>
  <si>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</si>
  <si>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</si>
  <si>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</si>
  <si>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</si>
  <si>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</si>
  <si>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</si>
  <si>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</si>
  <si>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</si>
  <si>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</si>
  <si>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</si>
  <si>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</si>
  <si>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</si>
  <si>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</si>
  <si>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</si>
  <si>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</si>
  <si>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</si>
  <si>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</si>
  <si>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</si>
  <si>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</si>
  <si>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</si>
  <si>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</si>
  <si>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</si>
  <si>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</si>
  <si>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</si>
  <si>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</si>
  <si>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</si>
  <si>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</si>
  <si>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</si>
  <si>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</si>
  <si>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</si>
  <si>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</si>
  <si>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</si>
  <si>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</si>
  <si>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</si>
  <si>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</si>
  <si>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</si>
  <si>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</si>
  <si>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</si>
  <si>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</si>
  <si>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</si>
  <si>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</si>
  <si>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</si>
  <si>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</si>
  <si>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</si>
  <si>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</si>
  <si>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</si>
  <si>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</si>
  <si>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</si>
  <si>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</si>
  <si>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</si>
  <si>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</si>
  <si>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</si>
  <si>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</si>
  <si>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</si>
  <si>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</si>
  <si>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</si>
  <si>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</si>
  <si>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</si>
  <si>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</si>
  <si>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</si>
  <si>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</si>
  <si>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</si>
  <si>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</si>
  <si>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</si>
  <si>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</si>
  <si>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</si>
  <si>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</si>
  <si>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</si>
  <si>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</si>
  <si>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</si>
  <si>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</si>
  <si>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</si>
  <si>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</si>
  <si>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</si>
  <si>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</si>
  <si>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</si>
  <si>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</si>
  <si>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</si>
  <si>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</si>
  <si>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</si>
  <si>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</si>
  <si>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</si>
  <si>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</si>
  <si>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</si>
  <si>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</si>
  <si>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</si>
  <si>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</si>
  <si>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</si>
  <si>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</si>
  <si>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</si>
  <si>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</si>
  <si>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</si>
  <si>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</si>
  <si>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</si>
  <si>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</si>
  <si>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</si>
  <si>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</si>
  <si>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</si>
  <si>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</si>
  <si>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</si>
  <si>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</si>
  <si>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</si>
  <si>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</si>
  <si>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</si>
  <si>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</si>
  <si>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</si>
  <si>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</si>
  <si>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</si>
  <si>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</si>
  <si>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</si>
  <si>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</si>
  <si>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</si>
  <si>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</si>
  <si>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</si>
  <si>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</si>
  <si>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</si>
  <si>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</si>
  <si>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</si>
  <si>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</si>
  <si>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</si>
  <si>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</si>
  <si>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</si>
  <si>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</si>
  <si>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</si>
  <si>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</si>
  <si>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</si>
  <si>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</si>
  <si>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</si>
  <si>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</si>
  <si>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</si>
  <si>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</si>
  <si>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</si>
  <si>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</si>
  <si>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</si>
  <si>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</si>
  <si>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</si>
  <si>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</si>
  <si>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</si>
  <si>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</si>
  <si>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</si>
  <si>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</si>
  <si>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</si>
  <si>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</si>
  <si>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</si>
  <si>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</si>
  <si>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</si>
  <si>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</si>
  <si>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</si>
  <si>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</si>
  <si>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</si>
  <si>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</si>
  <si>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</si>
  <si>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</si>
  <si>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</si>
  <si>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</si>
  <si>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</si>
  <si>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</si>
  <si>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</si>
  <si>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</si>
  <si>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</si>
  <si>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</si>
  <si>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</si>
  <si>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</si>
  <si>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</si>
  <si>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</si>
  <si>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</si>
  <si>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</si>
  <si>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</si>
  <si>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</si>
  <si>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</si>
  <si>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</si>
  <si>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</si>
  <si>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</si>
  <si>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</si>
  <si>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</si>
  <si>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</si>
  <si>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</si>
  <si>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</si>
  <si>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</si>
  <si>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</si>
  <si>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</si>
  <si>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</si>
  <si>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</si>
  <si>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</si>
  <si>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</si>
  <si>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</si>
  <si>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</si>
  <si>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</si>
  <si>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</si>
  <si>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</si>
  <si>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</si>
  <si>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</si>
  <si>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</si>
  <si>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</si>
  <si>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</si>
  <si>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</si>
  <si>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</si>
  <si>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</si>
  <si>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</si>
  <si>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</si>
  <si>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</si>
  <si>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</si>
  <si>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</si>
  <si>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</si>
  <si>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</si>
  <si>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</si>
  <si>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</si>
  <si>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</si>
  <si>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</si>
  <si>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</si>
  <si>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</si>
  <si>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</si>
  <si>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</si>
  <si>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</si>
  <si>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</si>
  <si>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</si>
  <si>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</si>
  <si>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</si>
  <si>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</si>
  <si>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</si>
  <si>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</si>
  <si>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</si>
  <si>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</si>
  <si>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</si>
  <si>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</si>
  <si>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</si>
  <si>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</si>
  <si>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</si>
  <si>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</si>
  <si>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</si>
  <si>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</si>
  <si>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</si>
  <si>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</si>
  <si>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</si>
  <si>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</si>
  <si>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</si>
  <si>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</si>
  <si>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</si>
  <si>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</si>
  <si>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</si>
  <si>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</si>
  <si>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</si>
  <si>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</si>
  <si>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</si>
  <si>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</si>
  <si>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</si>
  <si>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</si>
  <si>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</si>
  <si>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</si>
  <si>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</si>
  <si>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</si>
  <si>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</si>
  <si>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</si>
  <si>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</si>
  <si>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</si>
  <si>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</si>
  <si>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</si>
  <si>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</si>
  <si>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</si>
  <si>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</si>
  <si>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</si>
  <si>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</si>
  <si>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</si>
  <si>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</si>
  <si>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</si>
  <si>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</si>
  <si>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</si>
  <si>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</si>
  <si>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</si>
  <si>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</si>
  <si>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</si>
  <si>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</si>
  <si>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</si>
  <si>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</si>
  <si>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</si>
  <si>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</si>
  <si>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</si>
  <si>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</si>
  <si>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</si>
  <si>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</si>
  <si>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</si>
  <si>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</si>
  <si>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</si>
  <si>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</si>
  <si>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</si>
  <si>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</si>
  <si>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</si>
  <si>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</si>
  <si>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</si>
  <si>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</si>
  <si>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</si>
  <si>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</si>
  <si>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</si>
  <si>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</si>
  <si>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</si>
  <si>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</si>
  <si>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</si>
  <si>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</si>
  <si>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</si>
  <si>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</si>
  <si>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</si>
  <si>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</si>
  <si>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</si>
  <si>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</si>
  <si>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</si>
  <si>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</si>
  <si>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</si>
  <si>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</si>
  <si>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</si>
  <si>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</si>
  <si>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</si>
  <si>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</si>
  <si>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</si>
  <si>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</si>
  <si>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</si>
  <si>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</si>
  <si>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</si>
  <si>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</si>
  <si>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</si>
  <si>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</si>
  <si>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</si>
  <si>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</si>
  <si>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</si>
  <si>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</si>
  <si>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</si>
  <si>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</si>
  <si>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</si>
  <si>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</si>
  <si>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</si>
  <si>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</si>
  <si>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</si>
  <si>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</si>
  <si>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</si>
  <si>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</si>
  <si>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</si>
  <si>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</si>
  <si>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</si>
  <si>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</si>
  <si>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</si>
  <si>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</si>
  <si>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</si>
  <si>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</si>
  <si>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</si>
  <si>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</si>
  <si>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</si>
  <si>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</si>
  <si>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</si>
  <si>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</si>
  <si>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</si>
  <si>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</si>
  <si>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</si>
  <si>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</si>
  <si>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</si>
  <si>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</si>
  <si>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</si>
  <si>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</si>
  <si>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</si>
  <si>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</si>
  <si>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</si>
  <si>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</si>
  <si>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</si>
  <si>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</si>
  <si>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</si>
  <si>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</si>
  <si>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</si>
  <si>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</si>
  <si>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</si>
  <si>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</si>
  <si>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</si>
  <si>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</si>
  <si>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</si>
  <si>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</si>
  <si>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</si>
  <si>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</si>
  <si>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</si>
  <si>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</si>
  <si>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</si>
  <si>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</si>
  <si>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</si>
  <si>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</si>
  <si>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</si>
  <si>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</si>
  <si>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</si>
  <si>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</si>
  <si>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</si>
  <si>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</si>
  <si>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</si>
  <si>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</si>
  <si>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</si>
  <si>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</si>
  <si>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</si>
  <si>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</si>
  <si>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</si>
  <si>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</si>
  <si>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</si>
  <si>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</si>
  <si>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</si>
  <si>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</si>
  <si>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</si>
  <si>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</si>
  <si>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</si>
  <si>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</si>
  <si>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</si>
  <si>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</si>
  <si>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</si>
  <si>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</si>
  <si>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</si>
  <si>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</si>
  <si>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</si>
  <si>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</si>
  <si>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</si>
  <si>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</si>
  <si>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</si>
  <si>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</si>
  <si>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</si>
  <si>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</si>
  <si>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</si>
  <si>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</si>
  <si>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</si>
  <si>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</si>
  <si>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</si>
  <si>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</si>
  <si>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</si>
  <si>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</si>
  <si>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</si>
  <si>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</si>
  <si>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</si>
  <si>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</si>
  <si>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</si>
  <si>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</si>
  <si>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</si>
  <si>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</si>
  <si>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</si>
  <si>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</si>
  <si>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</si>
  <si>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</si>
  <si>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</si>
  <si>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</si>
  <si>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</si>
  <si>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</si>
  <si>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</si>
  <si>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</si>
  <si>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</si>
  <si>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</si>
  <si>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</si>
  <si>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</si>
  <si>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</si>
  <si>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</si>
  <si>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</si>
  <si>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</si>
  <si>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</si>
  <si>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</si>
  <si>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</si>
  <si>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</si>
  <si>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</si>
  <si>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</si>
  <si>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</si>
  <si>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</si>
  <si>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</si>
  <si>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</si>
  <si>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</si>
  <si>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</si>
  <si>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</si>
  <si>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</si>
  <si>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</si>
  <si>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</si>
  <si>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</si>
  <si>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</si>
  <si>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</si>
  <si>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</si>
  <si>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</si>
  <si>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</si>
  <si>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</si>
  <si>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</si>
  <si>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</si>
  <si>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</si>
  <si>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</si>
  <si>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</si>
  <si>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</si>
  <si>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</si>
  <si>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</si>
  <si>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</si>
  <si>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</si>
  <si>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</si>
  <si>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</si>
  <si>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</si>
  <si>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</si>
  <si>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</si>
  <si>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</si>
  <si>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</si>
  <si>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</si>
  <si>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</si>
  <si>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</si>
  <si>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</si>
  <si>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</si>
  <si>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</si>
  <si>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</si>
  <si>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</si>
  <si>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</si>
  <si>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</si>
  <si>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</si>
  <si>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</si>
  <si>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</si>
  <si>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</si>
  <si>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</si>
  <si>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</si>
  <si>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</si>
  <si>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</si>
  <si>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</si>
  <si>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</si>
  <si>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</si>
  <si>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</si>
  <si>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</si>
  <si>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</si>
  <si>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</si>
  <si>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</si>
  <si>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</si>
  <si>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</si>
  <si>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</si>
  <si>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</si>
  <si>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</si>
  <si>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</si>
  <si>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</si>
  <si>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</si>
  <si>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</si>
  <si>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</si>
  <si>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</si>
  <si>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</si>
  <si>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</si>
  <si>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</si>
  <si>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</si>
  <si>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</si>
  <si>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</si>
  <si>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</si>
  <si>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</si>
  <si>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</si>
  <si>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</si>
  <si>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</si>
  <si>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</si>
  <si>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</si>
  <si>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</si>
  <si>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</si>
  <si>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</si>
  <si>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</si>
  <si>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</si>
  <si>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</si>
  <si>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</si>
  <si>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</si>
  <si>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</si>
  <si>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</si>
  <si>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</si>
  <si>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</si>
  <si>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</si>
  <si>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</si>
  <si>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</si>
  <si>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</si>
  <si>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</si>
  <si>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</si>
  <si>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</si>
  <si>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</si>
  <si>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</si>
  <si>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</si>
  <si>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</si>
  <si>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</si>
  <si>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</si>
  <si>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</si>
  <si>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</si>
  <si>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</si>
  <si>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</si>
  <si>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</si>
  <si>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</si>
  <si>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</si>
  <si>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</si>
  <si>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</si>
  <si>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</si>
  <si>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</si>
  <si>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</si>
  <si>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</si>
  <si>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</si>
  <si>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</si>
  <si>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</si>
  <si>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</si>
  <si>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</si>
  <si>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</si>
  <si>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</si>
  <si>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</si>
  <si>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</si>
  <si>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</si>
  <si>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</si>
  <si>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</si>
  <si>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</si>
  <si>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</si>
  <si>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</si>
  <si>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</si>
  <si>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</si>
  <si>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</si>
  <si>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</si>
  <si>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</si>
  <si>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</si>
  <si>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</si>
  <si>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</si>
  <si>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</si>
  <si>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</si>
  <si>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</si>
  <si>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</si>
  <si>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</si>
  <si>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</si>
  <si>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</si>
  <si>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</si>
  <si>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</si>
  <si>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</si>
  <si>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</si>
  <si>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</si>
  <si>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</si>
  <si>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</si>
  <si>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</si>
  <si>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</si>
  <si>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</si>
  <si>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</si>
  <si>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</si>
  <si>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</si>
  <si>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</si>
  <si>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</si>
  <si>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</si>
  <si>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</si>
  <si>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</si>
  <si>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</si>
  <si>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</si>
  <si>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</si>
  <si>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</si>
  <si>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</si>
  <si>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</si>
  <si>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</si>
  <si>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</si>
  <si>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</si>
  <si>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</si>
  <si>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</si>
  <si>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</si>
  <si>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</si>
  <si>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</si>
  <si>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</si>
  <si>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</si>
  <si>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</si>
  <si>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</si>
  <si>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</si>
  <si>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</si>
  <si>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</si>
  <si>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</si>
  <si>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</si>
  <si>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</si>
  <si>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</si>
  <si>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</si>
  <si>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</si>
  <si>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</si>
  <si>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</si>
  <si>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</si>
  <si>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</si>
  <si>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</si>
  <si>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</si>
  <si>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</si>
  <si>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</si>
  <si>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</si>
  <si>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</si>
  <si>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</si>
  <si>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</si>
  <si>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</si>
  <si>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</si>
  <si>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</si>
  <si>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</si>
  <si>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</si>
  <si>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</si>
  <si>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</si>
  <si>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</si>
  <si>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</si>
  <si>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</si>
  <si>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</si>
  <si>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</si>
  <si>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</si>
  <si>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</si>
  <si>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</si>
  <si>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</si>
  <si>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</si>
  <si>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</si>
  <si>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</si>
  <si>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</si>
  <si>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</si>
  <si>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</si>
  <si>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</si>
  <si>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</si>
  <si>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</si>
  <si>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</si>
  <si>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</si>
  <si>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</si>
  <si>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</si>
  <si>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</si>
  <si>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</si>
  <si>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</si>
  <si>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</si>
  <si>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</si>
  <si>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</si>
  <si>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</si>
  <si>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</si>
  <si>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</si>
  <si>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</si>
  <si>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</si>
  <si>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</si>
  <si>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</si>
  <si>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</si>
  <si>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</si>
  <si>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</si>
  <si>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</si>
  <si>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</si>
  <si>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</si>
  <si>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</si>
  <si>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</si>
  <si>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</si>
  <si>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</si>
  <si>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</si>
  <si>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</si>
  <si>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</si>
  <si>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</si>
  <si>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</si>
  <si>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</si>
  <si>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</si>
  <si>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</si>
  <si>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</si>
  <si>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</si>
  <si>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</si>
  <si>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</si>
  <si>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</si>
  <si>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</si>
  <si>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</si>
  <si>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</si>
  <si>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</si>
  <si>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</si>
  <si>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</si>
  <si>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</si>
  <si>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</si>
  <si>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</si>
  <si>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</si>
  <si>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</si>
  <si>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</si>
  <si>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</si>
  <si>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</si>
  <si>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</si>
  <si>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</si>
  <si>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</si>
  <si>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</si>
  <si>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</si>
  <si>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</si>
  <si>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</si>
  <si>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</si>
  <si>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</si>
  <si>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</si>
  <si>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</si>
  <si>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</si>
  <si>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</si>
  <si>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</si>
  <si>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</si>
  <si>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</si>
  <si>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</si>
  <si>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</si>
  <si>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</si>
  <si>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</si>
  <si>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</si>
  <si>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</si>
  <si>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</si>
  <si>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</si>
  <si>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</si>
  <si>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</si>
  <si>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</si>
  <si>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</si>
  <si>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</si>
  <si>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</si>
  <si>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</si>
  <si>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</si>
  <si>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</si>
  <si>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</si>
  <si>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</si>
  <si>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</si>
  <si>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</si>
  <si>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</si>
  <si>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</si>
  <si>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</si>
  <si>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</si>
  <si>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</si>
  <si>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</si>
  <si>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</si>
  <si>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</si>
  <si>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</si>
  <si>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</si>
  <si>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</si>
  <si>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</si>
  <si>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</si>
  <si>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</si>
  <si>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</si>
  <si>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</si>
  <si>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</si>
  <si>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</si>
  <si>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</si>
  <si>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</si>
  <si>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</si>
  <si>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</si>
  <si>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</si>
  <si>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</si>
  <si>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</si>
  <si>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</si>
  <si>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</si>
  <si>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</si>
  <si>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</si>
  <si>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</si>
  <si>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</si>
  <si>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</si>
  <si>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</si>
  <si>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</si>
  <si>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</si>
  <si>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</si>
  <si>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</si>
  <si>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</si>
  <si>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</si>
  <si>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</si>
  <si>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</si>
  <si>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</si>
  <si>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</si>
  <si>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</si>
  <si>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</si>
  <si>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</si>
  <si>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</si>
  <si>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</si>
  <si>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</si>
  <si>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</si>
  <si>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</si>
  <si>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</si>
  <si>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</si>
  <si>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</si>
  <si>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</si>
  <si>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</si>
  <si>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</si>
  <si>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</si>
  <si>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</si>
  <si>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</si>
  <si>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</si>
  <si>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</si>
  <si>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</si>
  <si>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</si>
  <si>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</si>
  <si>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</si>
  <si>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</si>
  <si>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</si>
  <si>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</si>
  <si>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</si>
  <si>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</si>
  <si>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</si>
  <si>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</si>
  <si>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</si>
  <si>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</si>
  <si>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</si>
  <si>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</si>
  <si>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</si>
  <si>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</si>
  <si>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</si>
  <si>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</si>
  <si>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</si>
  <si>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</si>
  <si>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</si>
  <si>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</si>
  <si>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</si>
  <si>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</si>
  <si>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</si>
  <si>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</si>
  <si>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</si>
  <si>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</si>
  <si>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</si>
  <si>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</si>
  <si>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</si>
  <si>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</si>
  <si>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</si>
  <si>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</si>
  <si>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</si>
  <si>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</si>
  <si>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</si>
  <si>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</si>
  <si>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</si>
  <si>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</si>
  <si>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</si>
  <si>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</si>
  <si>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</si>
  <si>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</si>
  <si>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</si>
  <si>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</si>
  <si>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</si>
  <si>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</si>
  <si>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</si>
  <si>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</si>
  <si>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</si>
  <si>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</si>
  <si>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</si>
  <si>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</si>
  <si>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</si>
  <si>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</si>
  <si>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</si>
  <si>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</si>
  <si>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</si>
  <si>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</si>
  <si>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</si>
  <si>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</si>
  <si>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</si>
  <si>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</si>
  <si>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</si>
  <si>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</si>
  <si>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</si>
  <si>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</si>
  <si>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</si>
  <si>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</si>
  <si>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</si>
  <si>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</si>
  <si>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</si>
  <si>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</si>
  <si>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</si>
  <si>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</si>
  <si>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</si>
  <si>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</si>
  <si>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</si>
  <si>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</si>
  <si>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</si>
  <si>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</si>
  <si>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</si>
  <si>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</si>
  <si>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</si>
  <si>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</si>
  <si>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</si>
  <si>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</si>
  <si>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</si>
  <si>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</si>
  <si>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</si>
  <si>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</si>
  <si>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</si>
  <si>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</si>
  <si>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</si>
  <si>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</si>
  <si>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</si>
  <si>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</si>
  <si>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</si>
  <si>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</si>
  <si>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</si>
  <si>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</si>
  <si>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</si>
  <si>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</si>
  <si>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</si>
  <si>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</si>
  <si>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</si>
  <si>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</si>
  <si>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</si>
  <si>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</si>
  <si>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</si>
  <si>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</si>
  <si>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</si>
  <si>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</si>
  <si>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</si>
  <si>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</si>
  <si>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</si>
  <si>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</si>
  <si>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</si>
  <si>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</si>
  <si>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</si>
  <si>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</si>
  <si>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</si>
  <si>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</si>
  <si>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</si>
  <si>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</si>
  <si>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</si>
  <si>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</si>
  <si>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</si>
  <si>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</si>
  <si>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</si>
  <si>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</si>
  <si>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</si>
  <si>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</si>
  <si>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</si>
  <si>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</si>
  <si>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</si>
  <si>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</si>
  <si>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</si>
  <si>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</si>
  <si>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</si>
  <si>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</si>
  <si>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</si>
  <si>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</si>
  <si>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</si>
  <si>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</si>
  <si>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</si>
  <si>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</si>
  <si>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</si>
  <si>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</si>
  <si>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</si>
  <si>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</si>
  <si>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</si>
  <si>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</si>
  <si>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</si>
  <si>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</si>
  <si>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</si>
  <si>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</si>
  <si>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</si>
  <si>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</si>
  <si>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</si>
  <si>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</si>
  <si>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</si>
  <si>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</si>
  <si>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</si>
  <si>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</si>
  <si>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</si>
  <si>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</si>
  <si>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</si>
  <si>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</si>
  <si>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</si>
  <si>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</si>
  <si>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</si>
  <si>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</si>
  <si>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</si>
  <si>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</si>
  <si>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</si>
  <si>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</si>
  <si>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</si>
  <si>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</si>
  <si>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</si>
  <si>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</si>
  <si>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</si>
  <si>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</si>
  <si>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</si>
  <si>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</si>
  <si>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</si>
  <si>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</si>
  <si>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</si>
  <si>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</si>
  <si>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</si>
  <si>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</si>
  <si>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</si>
  <si>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</si>
  <si>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</si>
  <si>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</si>
  <si>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</si>
  <si>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</si>
  <si>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</si>
  <si>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</si>
  <si>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</si>
  <si>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</si>
  <si>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</si>
  <si>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</si>
  <si>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</si>
  <si>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</si>
  <si>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</si>
  <si>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</si>
  <si>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</si>
  <si>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</si>
  <si>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</si>
  <si>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</si>
  <si>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</si>
  <si>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</si>
  <si>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</si>
  <si>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</si>
  <si>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</si>
  <si>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</si>
  <si>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</si>
  <si>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</si>
  <si>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</si>
  <si>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</si>
  <si>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</si>
  <si>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</si>
  <si>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</si>
  <si>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</si>
  <si>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</si>
  <si>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</si>
  <si>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</si>
  <si>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</si>
  <si>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</si>
  <si>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</si>
  <si>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</si>
  <si>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</si>
  <si>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</si>
  <si>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</si>
  <si>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</si>
  <si>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</si>
  <si>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</si>
  <si>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</si>
  <si>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</si>
  <si>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</si>
  <si>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</si>
  <si>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</si>
  <si>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</si>
  <si>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</si>
  <si>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</si>
  <si>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</si>
  <si>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</si>
  <si>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</si>
  <si>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</si>
  <si>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</si>
  <si>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</si>
  <si>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</si>
  <si>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</si>
  <si>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</si>
  <si>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</si>
  <si>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</si>
  <si>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</si>
  <si>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</si>
  <si>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</si>
  <si>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</si>
  <si>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</si>
  <si>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</si>
  <si>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</si>
  <si>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</si>
  <si>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</si>
  <si>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</si>
  <si>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</si>
  <si>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</si>
  <si>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</si>
  <si>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</si>
  <si>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</si>
  <si>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</si>
  <si>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</si>
  <si>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</si>
  <si>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</si>
  <si>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</si>
  <si>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</si>
  <si>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</si>
  <si>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</si>
  <si>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</si>
  <si>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</si>
  <si>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</si>
  <si>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</si>
  <si>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</si>
  <si>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</si>
  <si>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</si>
  <si>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</si>
  <si>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</si>
  <si>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</si>
  <si>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</si>
  <si>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</si>
  <si>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</si>
  <si>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</si>
  <si>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</si>
  <si>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</si>
  <si>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</si>
  <si>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</si>
  <si>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</si>
  <si>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</si>
  <si>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</si>
  <si>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</si>
  <si>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</si>
  <si>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</si>
  <si>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</si>
  <si>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</si>
  <si>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</si>
  <si>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</si>
  <si>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</si>
  <si>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</si>
  <si>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</si>
  <si>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</si>
  <si>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</si>
  <si>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</si>
  <si>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</si>
  <si>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</si>
  <si>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</si>
  <si>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</si>
  <si>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</si>
  <si>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</si>
  <si>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</si>
  <si>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</si>
  <si>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</si>
  <si>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</si>
  <si>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</si>
  <si>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</si>
  <si>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</si>
  <si>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</si>
  <si>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</si>
  <si>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</si>
  <si>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</si>
  <si>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</si>
  <si>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</si>
  <si>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</si>
  <si>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</si>
  <si>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</si>
  <si>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</si>
  <si>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</si>
  <si>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</si>
  <si>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</si>
  <si>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</si>
  <si>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</si>
  <si>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</si>
  <si>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</si>
  <si>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</si>
  <si>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</si>
  <si>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</si>
  <si>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</si>
  <si>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</si>
  <si>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</si>
  <si>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</si>
  <si>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</si>
  <si>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</si>
  <si>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</si>
  <si>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</si>
  <si>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</si>
  <si>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</si>
  <si>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</si>
  <si>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</si>
  <si>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</si>
  <si>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</si>
  <si>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</si>
  <si>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</si>
  <si>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</si>
  <si>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</si>
  <si>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</si>
  <si>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</si>
  <si>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</si>
  <si>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</si>
  <si>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</si>
  <si>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</si>
  <si>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</si>
  <si>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</si>
  <si>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</si>
  <si>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</si>
  <si>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</si>
  <si>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</si>
  <si>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</si>
  <si>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</si>
  <si>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</si>
  <si>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</si>
  <si>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</si>
  <si>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</si>
  <si>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</si>
  <si>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</si>
  <si>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</si>
  <si>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</si>
  <si>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</si>
  <si>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</si>
  <si>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</si>
  <si>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</si>
  <si>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</si>
  <si>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</si>
  <si>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</si>
  <si>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</si>
  <si>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</si>
  <si>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</si>
  <si>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</si>
  <si>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</si>
  <si>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</si>
  <si>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</si>
  <si>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</si>
  <si>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</si>
  <si>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</si>
  <si>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</si>
  <si>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</si>
  <si>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</si>
  <si>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</si>
  <si>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</si>
  <si>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</si>
  <si>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</si>
  <si>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</si>
  <si>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</si>
  <si>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</si>
  <si>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</si>
  <si>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</si>
  <si>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</si>
  <si>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</si>
  <si>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</si>
  <si>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</si>
  <si>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</si>
  <si>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</si>
  <si>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</si>
  <si>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</si>
  <si>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</si>
  <si>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</si>
  <si>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</si>
  <si>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</si>
  <si>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</si>
  <si>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</si>
  <si>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</si>
  <si>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</si>
  <si>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</si>
  <si>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</si>
  <si>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</si>
  <si>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</si>
  <si>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</si>
  <si>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</si>
  <si>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</si>
  <si>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</si>
  <si>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</si>
  <si>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</si>
  <si>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</si>
  <si>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</si>
  <si>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</si>
  <si>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</si>
  <si>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</si>
  <si>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</si>
  <si>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</si>
  <si>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</si>
  <si>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</si>
  <si>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</si>
  <si>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</si>
  <si>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</si>
  <si>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</si>
  <si>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</si>
  <si>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</si>
  <si>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</si>
  <si>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</si>
  <si>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</si>
  <si>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</si>
  <si>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</si>
  <si>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</si>
  <si>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</si>
  <si>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</si>
  <si>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</si>
  <si>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</si>
  <si>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</si>
  <si>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</si>
  <si>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</si>
  <si>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</si>
  <si>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</si>
  <si>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</si>
  <si>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</si>
  <si>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</si>
  <si>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</si>
  <si>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</si>
  <si>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</si>
  <si>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</si>
  <si>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</si>
  <si>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</si>
  <si>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</si>
  <si>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</si>
  <si>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</si>
  <si>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</si>
  <si>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</si>
  <si>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</si>
  <si>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</si>
  <si>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</si>
  <si>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</si>
  <si>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</si>
  <si>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</si>
  <si>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</si>
  <si>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</si>
  <si>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</si>
  <si>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</si>
  <si>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</si>
  <si>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</si>
  <si>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</si>
  <si>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</si>
  <si>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</si>
  <si>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</si>
  <si>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</si>
  <si>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</si>
  <si>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</si>
  <si>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</si>
  <si>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</si>
  <si>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</si>
  <si>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</si>
  <si>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</si>
  <si>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</si>
  <si>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</si>
  <si>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</si>
  <si>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</si>
  <si>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</si>
  <si>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</si>
  <si>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</si>
  <si>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</si>
  <si>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</si>
  <si>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</si>
  <si>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</si>
  <si>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</si>
  <si>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</si>
  <si>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</si>
  <si>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</si>
  <si>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</si>
  <si>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</si>
  <si>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</si>
  <si>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</si>
  <si>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</si>
  <si>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</si>
  <si>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</si>
  <si>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</si>
  <si>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</si>
  <si>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</si>
  <si>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</si>
  <si>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</si>
  <si>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</si>
  <si>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</si>
  <si>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</si>
  <si>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</si>
  <si>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</si>
  <si>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</si>
  <si>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</si>
  <si>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</si>
  <si>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</si>
  <si>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</si>
  <si>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</si>
  <si>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</si>
  <si>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</si>
  <si>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</si>
  <si>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</si>
  <si>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</si>
  <si>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</si>
  <si>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</si>
  <si>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</si>
  <si>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</si>
  <si>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</si>
  <si>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</si>
  <si>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</si>
  <si>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</si>
  <si>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</si>
  <si>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</si>
  <si>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</si>
  <si>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</si>
  <si>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</si>
  <si>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</si>
  <si>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</si>
  <si>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</si>
  <si>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</si>
  <si>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</si>
  <si>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</si>
  <si>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</si>
  <si>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</si>
  <si>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</si>
  <si>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</si>
  <si>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</si>
  <si>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</si>
  <si>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</si>
  <si>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</si>
  <si>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</si>
  <si>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</si>
  <si>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</si>
  <si>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</si>
  <si>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</si>
  <si>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</si>
  <si>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</si>
  <si>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</si>
  <si>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</si>
  <si>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</si>
  <si>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</si>
  <si>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</si>
  <si>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</si>
  <si>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</si>
  <si>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</si>
  <si>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</si>
  <si>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</si>
  <si>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</si>
  <si>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</si>
  <si>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</si>
  <si>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</si>
  <si>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</si>
  <si>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</si>
  <si>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</si>
  <si>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</si>
  <si>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</si>
  <si>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</si>
  <si>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</si>
  <si>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</si>
  <si>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</si>
  <si>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</si>
  <si>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</si>
  <si>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</si>
  <si>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</si>
  <si>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</si>
  <si>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</si>
  <si>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</si>
  <si>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</si>
  <si>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</si>
  <si>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</si>
  <si>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</si>
  <si>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</si>
  <si>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</si>
  <si>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</si>
  <si>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</si>
  <si>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</si>
  <si>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</si>
  <si>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</si>
  <si>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</si>
  <si>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</si>
  <si>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</si>
  <si>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</si>
  <si>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</si>
  <si>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</si>
  <si>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</si>
  <si>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</si>
  <si>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</si>
  <si>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</si>
  <si>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</si>
  <si>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</si>
  <si>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</si>
  <si>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</si>
  <si>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</si>
  <si>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</si>
  <si>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</si>
  <si>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</si>
  <si>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</si>
  <si>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</si>
  <si>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</si>
  <si>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</si>
  <si>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</si>
  <si>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</si>
  <si>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</si>
  <si>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</si>
  <si>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</si>
  <si>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</si>
  <si>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</si>
  <si>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</si>
  <si>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</si>
  <si>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</si>
  <si>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</si>
  <si>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</si>
  <si>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</si>
  <si>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</si>
  <si>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</si>
  <si>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</si>
  <si>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</si>
  <si>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</si>
  <si>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</si>
  <si>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</si>
  <si>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</si>
  <si>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</si>
  <si>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</si>
  <si>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</si>
  <si>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</si>
  <si>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</si>
  <si>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</si>
  <si>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</si>
  <si>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</si>
  <si>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</si>
  <si>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</si>
  <si>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</si>
  <si>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</si>
  <si>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</si>
  <si>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</si>
  <si>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</si>
  <si>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</si>
  <si>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</si>
  <si>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</si>
  <si>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</si>
  <si>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</si>
  <si>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</si>
  <si>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</si>
  <si>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</si>
  <si>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</si>
  <si>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</si>
  <si>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</si>
  <si>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</si>
  <si>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</si>
  <si>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</si>
  <si>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</si>
  <si>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</si>
  <si>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</si>
  <si>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</si>
  <si>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</si>
  <si>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</si>
  <si>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</si>
  <si>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</si>
  <si>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</si>
  <si>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</si>
  <si>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</si>
  <si>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</si>
  <si>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</si>
  <si>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</si>
  <si>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</si>
  <si>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</si>
  <si>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</si>
  <si>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</si>
  <si>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</si>
  <si>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</si>
  <si>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</si>
  <si>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</si>
  <si>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</si>
  <si>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</si>
  <si>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</si>
  <si>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</si>
  <si>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</si>
  <si>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</si>
  <si>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</si>
  <si>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</si>
  <si>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</si>
  <si>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</si>
  <si>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</si>
  <si>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</si>
  <si>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</si>
  <si>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</si>
  <si>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</si>
  <si>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</si>
  <si>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</si>
  <si>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</si>
  <si>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</si>
  <si>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</si>
  <si>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</si>
  <si>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</si>
  <si>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</si>
  <si>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</si>
  <si>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</si>
  <si>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</si>
  <si>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</si>
  <si>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</si>
  <si>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</si>
  <si>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</si>
  <si>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</si>
  <si>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</si>
  <si>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</si>
  <si>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</si>
  <si>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</si>
  <si>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</si>
  <si>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</si>
  <si>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</si>
  <si>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</si>
  <si>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</si>
  <si>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</si>
  <si>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</si>
  <si>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</si>
  <si>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</si>
  <si>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</si>
  <si>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</si>
  <si>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</si>
  <si>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</si>
  <si>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</si>
  <si>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</si>
  <si>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</si>
  <si>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</si>
  <si>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</si>
  <si>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</si>
  <si>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</si>
  <si>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</si>
  <si>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</si>
  <si>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</si>
  <si>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</si>
  <si>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</si>
  <si>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</si>
  <si>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</si>
  <si>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</si>
  <si>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</si>
  <si>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</si>
  <si>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</si>
  <si>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</si>
  <si>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</si>
  <si>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</si>
  <si>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</si>
  <si>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</si>
  <si>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</si>
  <si>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</si>
  <si>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</si>
  <si>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</si>
  <si>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</si>
  <si>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</si>
  <si>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</si>
  <si>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</si>
  <si>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</si>
  <si>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</si>
  <si>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</si>
  <si>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</si>
  <si>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</si>
  <si>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</si>
  <si>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</si>
  <si>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</si>
  <si>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</si>
  <si>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</si>
  <si>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</si>
  <si>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</si>
  <si>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</si>
  <si>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</si>
  <si>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</si>
  <si>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</si>
  <si>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</si>
  <si>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</si>
  <si>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</si>
  <si>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</si>
  <si>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</si>
  <si>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</si>
  <si>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</si>
  <si>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</si>
  <si>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</si>
  <si>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</si>
  <si>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</si>
  <si>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</si>
  <si>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</si>
  <si>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</si>
  <si>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</si>
  <si>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</si>
  <si>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</si>
  <si>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</si>
  <si>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</si>
  <si>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</si>
  <si>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</si>
  <si>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</si>
  <si>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</si>
  <si>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</si>
  <si>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</si>
  <si>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</si>
  <si>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</si>
  <si>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</si>
  <si>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</si>
  <si>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</si>
  <si>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</si>
  <si>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</si>
  <si>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</si>
  <si>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</si>
  <si>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</si>
  <si>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</si>
  <si>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</si>
  <si>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</si>
  <si>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</si>
  <si>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</si>
  <si>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</si>
  <si>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</si>
  <si>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</si>
  <si>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</si>
  <si>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</si>
  <si>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</si>
  <si>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</si>
  <si>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</si>
  <si>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</si>
  <si>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</si>
  <si>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</si>
  <si>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</si>
  <si>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</si>
  <si>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</si>
  <si>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</si>
  <si>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</si>
  <si>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</si>
  <si>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</si>
  <si>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</si>
  <si>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</si>
  <si>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</si>
  <si>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</si>
  <si>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</si>
  <si>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</si>
  <si>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</si>
  <si>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</si>
  <si>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</si>
  <si>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</si>
  <si>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</si>
  <si>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</si>
  <si>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</si>
  <si>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</si>
  <si>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</si>
  <si>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</si>
  <si>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</si>
  <si>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</si>
  <si>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</si>
  <si>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</si>
  <si>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</si>
  <si>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</si>
  <si>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</si>
  <si>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</si>
  <si>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</si>
  <si>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</si>
  <si>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</si>
  <si>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</si>
  <si>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</si>
  <si>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</si>
  <si>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</si>
  <si>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</si>
  <si>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</si>
  <si>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</si>
  <si>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</si>
  <si>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</si>
  <si>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</si>
  <si>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</si>
  <si>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</si>
  <si>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</si>
  <si>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</si>
  <si>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</si>
  <si>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</si>
  <si>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</si>
  <si>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</si>
  <si>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</si>
  <si>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</si>
  <si>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</si>
  <si>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</si>
  <si>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</si>
  <si>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</si>
  <si>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</si>
  <si>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</si>
  <si>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</si>
  <si>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</si>
  <si>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</si>
  <si>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</si>
  <si>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</si>
  <si>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</si>
  <si>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</si>
  <si>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</si>
  <si>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</si>
  <si>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</si>
  <si>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</si>
  <si>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</si>
  <si>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</si>
  <si>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</si>
  <si>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</si>
  <si>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</si>
  <si>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</si>
  <si>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</si>
  <si>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</si>
  <si>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</si>
  <si>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</si>
  <si>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</si>
  <si>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</si>
  <si>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</si>
  <si>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</si>
  <si>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</si>
  <si>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</si>
  <si>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</si>
  <si>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</si>
  <si>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</si>
  <si>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</si>
  <si>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</si>
  <si>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</si>
  <si>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</si>
  <si>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</si>
  <si>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</si>
  <si>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</si>
  <si>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</si>
  <si>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</si>
  <si>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</si>
  <si>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</si>
  <si>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</si>
  <si>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</si>
  <si>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</si>
  <si>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</si>
  <si>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</si>
  <si>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</si>
  <si>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</si>
  <si>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</si>
  <si>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</si>
  <si>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</si>
  <si>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</si>
  <si>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</si>
  <si>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</si>
  <si>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</si>
  <si>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</si>
  <si>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</si>
  <si>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</si>
  <si>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</si>
  <si>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</si>
  <si>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</si>
  <si>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</si>
  <si>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</si>
  <si>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</si>
  <si>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</si>
  <si>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</si>
  <si>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</si>
  <si>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</si>
  <si>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</si>
  <si>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</si>
  <si>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</si>
  <si>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</si>
  <si>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</si>
  <si>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</si>
  <si>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</si>
  <si>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</si>
  <si>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</si>
  <si>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</si>
  <si>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</si>
  <si>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</si>
  <si>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</si>
  <si>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</si>
  <si>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</si>
  <si>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</si>
  <si>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</si>
  <si>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</si>
  <si>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</si>
  <si>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</si>
  <si>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</si>
  <si>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</si>
  <si>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</si>
  <si>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</si>
  <si>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</si>
  <si>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</si>
  <si>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</si>
  <si>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</si>
  <si>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</si>
  <si>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</si>
  <si>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</si>
  <si>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</si>
  <si>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</si>
  <si>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</si>
  <si>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</si>
  <si>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</si>
  <si>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</si>
  <si>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</si>
  <si>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</si>
  <si>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</si>
  <si>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</si>
  <si>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</si>
  <si>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</si>
  <si>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</si>
  <si>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</si>
  <si>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</si>
  <si>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</si>
  <si>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</si>
  <si>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</si>
  <si>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</si>
  <si>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</si>
  <si>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</si>
  <si>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</si>
  <si>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</si>
  <si>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</si>
  <si>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</si>
  <si>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</si>
  <si>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</si>
  <si>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</si>
  <si>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</si>
  <si>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</si>
  <si>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</si>
  <si>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</si>
  <si>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</si>
  <si>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</si>
  <si>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</si>
  <si>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</si>
  <si>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</si>
  <si>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</si>
  <si>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</si>
  <si>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</si>
  <si>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</si>
  <si>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</si>
  <si>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</si>
  <si>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</si>
  <si>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</si>
  <si>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</si>
  <si>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</si>
  <si>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</si>
  <si>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</si>
  <si>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</si>
  <si>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</si>
  <si>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</si>
  <si>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</si>
  <si>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</si>
  <si>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</si>
  <si>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</si>
  <si>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</si>
  <si>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</si>
  <si>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</si>
  <si>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</si>
  <si>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</si>
  <si>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</si>
  <si>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</si>
  <si>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</si>
  <si>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</si>
  <si>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</si>
  <si>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</si>
  <si>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</si>
  <si>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</si>
  <si>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</si>
  <si>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</si>
  <si>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</si>
  <si>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</si>
  <si>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</si>
  <si>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</si>
  <si>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</si>
  <si>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</si>
  <si>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</si>
  <si>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</si>
  <si>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</si>
  <si>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</si>
  <si>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</si>
  <si>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</si>
  <si>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</si>
  <si>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</si>
  <si>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</si>
  <si>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</si>
  <si>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</si>
  <si>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</si>
  <si>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</si>
  <si>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</si>
  <si>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</si>
  <si>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</si>
  <si>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</si>
  <si>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</si>
  <si>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</si>
  <si>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</si>
  <si>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</si>
  <si>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</si>
  <si>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</si>
  <si>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</si>
  <si>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</si>
  <si>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</si>
  <si>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</si>
  <si>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</si>
  <si>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</si>
  <si>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</si>
  <si>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</si>
  <si>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</si>
  <si>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</si>
  <si>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</si>
  <si>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</si>
  <si>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</si>
  <si>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</si>
  <si>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</si>
  <si>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</si>
  <si>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</si>
  <si>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</si>
  <si>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</si>
  <si>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</si>
  <si>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</si>
  <si>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</si>
  <si>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</si>
  <si>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</si>
  <si>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</si>
  <si>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</si>
  <si>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</si>
  <si>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</si>
  <si>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</si>
  <si>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</si>
  <si>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</si>
  <si>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</si>
  <si>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</si>
  <si>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</si>
  <si>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</si>
  <si>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</si>
  <si>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</si>
  <si>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</si>
  <si>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</si>
  <si>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</si>
  <si>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</si>
  <si>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</si>
  <si>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</si>
  <si>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</si>
  <si>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</si>
  <si>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</si>
  <si>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</si>
  <si>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</si>
  <si>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</si>
  <si>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</si>
  <si>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</si>
  <si>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</si>
  <si>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</si>
  <si>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</si>
  <si>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</si>
  <si>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</si>
  <si>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</si>
  <si>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</si>
  <si>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</si>
  <si>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</si>
  <si>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</si>
  <si>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</si>
  <si>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</si>
  <si>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</si>
  <si>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</si>
  <si>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</si>
  <si>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</si>
  <si>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</si>
  <si>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</si>
  <si>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</si>
  <si>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</si>
  <si>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</si>
  <si>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</si>
  <si>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</si>
  <si>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</si>
  <si>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</si>
  <si>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</si>
  <si>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</si>
  <si>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</si>
  <si>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</si>
  <si>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</si>
  <si>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</si>
  <si>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</si>
  <si>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</si>
  <si>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</si>
  <si>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</si>
  <si>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</si>
  <si>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</si>
  <si>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</si>
  <si>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</si>
  <si>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</si>
  <si>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</si>
  <si>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</si>
  <si>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</si>
  <si>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</si>
  <si>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</si>
  <si>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</si>
  <si>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</si>
  <si>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</si>
  <si>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</si>
  <si>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</si>
  <si>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</si>
  <si>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</si>
  <si>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</si>
  <si>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</si>
  <si>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</si>
  <si>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</si>
  <si>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</si>
  <si>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</si>
  <si>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</si>
  <si>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</si>
  <si>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</si>
  <si>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</si>
  <si>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</si>
  <si>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</si>
  <si>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</si>
  <si>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</si>
  <si>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</si>
  <si>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</si>
  <si>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</si>
  <si>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</si>
  <si>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</si>
  <si>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</si>
  <si>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</si>
  <si>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</si>
  <si>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</si>
  <si>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</si>
  <si>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</si>
  <si>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</si>
  <si>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</si>
  <si>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</si>
  <si>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</si>
  <si>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</si>
  <si>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</si>
  <si>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</si>
  <si>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</si>
  <si>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</si>
  <si>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</si>
  <si>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</si>
  <si>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</si>
  <si>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</si>
  <si>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</si>
  <si>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</si>
  <si>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</si>
  <si>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</si>
  <si>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</si>
  <si>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</si>
  <si>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</si>
  <si>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</si>
  <si>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</si>
  <si>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</si>
  <si>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</si>
  <si>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</si>
  <si>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</si>
  <si>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</si>
  <si>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</si>
  <si>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</si>
  <si>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</si>
  <si>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</si>
  <si>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</si>
  <si>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</si>
  <si>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</si>
  <si>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</si>
  <si>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</si>
  <si>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</si>
  <si>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</si>
  <si>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</si>
  <si>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</si>
  <si>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</si>
  <si>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</si>
  <si>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</si>
  <si>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</si>
  <si>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</si>
  <si>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</si>
  <si>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</si>
  <si>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</si>
  <si>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</si>
  <si>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</si>
  <si>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</si>
  <si>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</si>
  <si>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</si>
  <si>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</si>
  <si>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</si>
  <si>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</si>
  <si>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</si>
  <si>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</si>
  <si>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</si>
  <si>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</si>
  <si>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</si>
  <si>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</si>
  <si>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</si>
  <si>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</si>
  <si>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</si>
  <si>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</si>
  <si>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</si>
  <si>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Municipio de Valle de Santiago, Gto.</t>
  </si>
  <si>
    <t>Al 31 de diciembre de 2019 y al 30 de junio de 2020 (b)</t>
  </si>
  <si>
    <t>Del 1 de enero al 30 de junio de 2020 (b)</t>
  </si>
  <si>
    <t>PRESIDENTE</t>
  </si>
  <si>
    <t>SINDICO</t>
  </si>
  <si>
    <t>REGIDORES</t>
  </si>
  <si>
    <t>DESPACHO DEL PRESIDENTE</t>
  </si>
  <si>
    <t>DESP SRIO PARTICULAR</t>
  </si>
  <si>
    <t>COMUNICACION SOCIAL</t>
  </si>
  <si>
    <t>DESP SRIO AYUNTAMNTO</t>
  </si>
  <si>
    <t>DIR REGTOS FISCALIZA</t>
  </si>
  <si>
    <t>DEPARTAMENTO JURIDICO</t>
  </si>
  <si>
    <t>RECLUTTO Y EXTRANJER</t>
  </si>
  <si>
    <t>UNID ACCESO A INFORM</t>
  </si>
  <si>
    <t>JUZGADO ADMISTTIVO</t>
  </si>
  <si>
    <t>ARCHIVO HISTORICO</t>
  </si>
  <si>
    <t>DESPACHO DEL TESORERO</t>
  </si>
  <si>
    <t>CONTABILIDAD</t>
  </si>
  <si>
    <t>CATASTRO Y PREDIAL</t>
  </si>
  <si>
    <t>CONTROL PATRIMONIAL</t>
  </si>
  <si>
    <t>DEPARTAMENTO DE INFO</t>
  </si>
  <si>
    <t>DESPACHO DEL CONTRALOR</t>
  </si>
  <si>
    <t>AUD GUB Y REVCTA PUB</t>
  </si>
  <si>
    <t>ASUNTOS JURI ADMTIVO</t>
  </si>
  <si>
    <t>EVAL Y CONTR DE OBRA</t>
  </si>
  <si>
    <t>QUEJAS, DEN Y SUG</t>
  </si>
  <si>
    <t>DESP DIR OBRA PUBLCA</t>
  </si>
  <si>
    <t>PRESPTOS Y PROYECTOS</t>
  </si>
  <si>
    <t>CONTROL DE OBRA</t>
  </si>
  <si>
    <t>DEPARTAMENTO DE MATE</t>
  </si>
  <si>
    <t>AREA DE CONSTRUCCION</t>
  </si>
  <si>
    <t>DESP DIR SER PUBLCOS</t>
  </si>
  <si>
    <t>ALUMBRADO PUBLICO</t>
  </si>
  <si>
    <t>DEPARTAMENTO DE LIMPIA</t>
  </si>
  <si>
    <t>PARQUES Y JARDINES</t>
  </si>
  <si>
    <t>RASTRO MUNICIPAL</t>
  </si>
  <si>
    <t>MERCADO MUNICIPAL</t>
  </si>
  <si>
    <t>PANTEONES</t>
  </si>
  <si>
    <t>DESP DIR DES SOC RUR</t>
  </si>
  <si>
    <t>DEPARTAMENTO DE SALUD</t>
  </si>
  <si>
    <t>COPLADEM</t>
  </si>
  <si>
    <t>DES DIR DES INT MUJE</t>
  </si>
  <si>
    <t>DESP DIR DES ECONMCO</t>
  </si>
  <si>
    <t>SERVOS EMPRESARIALES</t>
  </si>
  <si>
    <t>DES DIR DES URB ECOL</t>
  </si>
  <si>
    <t>DES DIR EDU CCO DEVO</t>
  </si>
  <si>
    <t>DEPARTAMENTO DE BIBL</t>
  </si>
  <si>
    <t>AUDITORIO</t>
  </si>
  <si>
    <t>DESP OFICIAL MAYOR</t>
  </si>
  <si>
    <t>ADQUISICIONES</t>
  </si>
  <si>
    <t>RECURSOS HUMANOS</t>
  </si>
  <si>
    <t>DIRECCIÓN COMISIÓN M</t>
  </si>
  <si>
    <t>DEPARTAMENTO DE UNID</t>
  </si>
  <si>
    <t>DEPARTAMENTO DE GIMN</t>
  </si>
  <si>
    <t>DIRECCIÓN DE TURISMO</t>
  </si>
  <si>
    <t>DIRECCIÓN DE ECOLOGÍA</t>
  </si>
  <si>
    <t>INSTITUTO MUNICIPAL</t>
  </si>
  <si>
    <t>INSTITUTO DE PLANEACIÓN</t>
  </si>
  <si>
    <t>COMISARÍA DE  SEGURI</t>
  </si>
  <si>
    <t>COORDINACIÓN DE PROT</t>
  </si>
  <si>
    <t>COORDINACIÓN DE TRAN</t>
  </si>
  <si>
    <t>CARCEL MUNICIPAL</t>
  </si>
  <si>
    <t>COORDINACIÓN DE MOVI</t>
  </si>
  <si>
    <t>-</t>
  </si>
  <si>
    <t>NA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</si>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</sst>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[$€-2]* #,##0.00_-;\-[$€-2]* #,##0.00_-;_-[$€-2]* &quot;-&quot;??_-"/>
    <numFmt numFmtId="166" formatCode="General_)"/>
    <numFmt numFmtId="167" formatCode="#,##0.00_ ;\-#,##0.00\ "/>
    <numFmt numFmtId="168" formatCode="0.0000%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3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8" borderId="27" applyNumberFormat="0" applyAlignment="0" applyProtection="0"/>
    <xf numFmtId="0" fontId="21" fillId="9" borderId="28" applyNumberFormat="0" applyAlignment="0" applyProtection="0"/>
    <xf numFmtId="0" fontId="22" fillId="9" borderId="27" applyNumberFormat="0" applyAlignment="0" applyProtection="0"/>
    <xf numFmtId="0" fontId="23" fillId="0" borderId="29" applyNumberFormat="0" applyFill="0" applyAlignment="0" applyProtection="0"/>
    <xf numFmtId="0" fontId="24" fillId="10" borderId="3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32" applyNumberFormat="0" applyFill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9" fillId="0" borderId="0"/>
    <xf numFmtId="0" fontId="15" fillId="0" borderId="0"/>
    <xf numFmtId="0" fontId="15" fillId="0" borderId="0"/>
    <xf numFmtId="0" fontId="15" fillId="0" borderId="0"/>
    <xf numFmtId="43" fontId="31" fillId="0" borderId="0" applyFont="0" applyFill="0" applyBorder="0" applyAlignment="0" applyProtection="0"/>
    <xf numFmtId="0" fontId="15" fillId="0" borderId="0"/>
    <xf numFmtId="0" fontId="28" fillId="0" borderId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29" fillId="0" borderId="0"/>
    <xf numFmtId="0" fontId="32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15" fillId="0" borderId="0"/>
    <xf numFmtId="0" fontId="5" fillId="35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/>
    <xf numFmtId="0" fontId="15" fillId="11" borderId="31" applyNumberFormat="0" applyFont="0" applyAlignment="0" applyProtection="0"/>
    <xf numFmtId="0" fontId="33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9" fillId="0" borderId="0"/>
    <xf numFmtId="0" fontId="29" fillId="0" borderId="0"/>
    <xf numFmtId="43" fontId="15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5" fillId="0" borderId="0"/>
    <xf numFmtId="43" fontId="3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31" fillId="0" borderId="0" applyFont="0" applyFill="0" applyBorder="0" applyAlignment="0" applyProtection="0"/>
    <xf numFmtId="0" fontId="15" fillId="0" borderId="0"/>
  </cellStyleXfs>
  <cellXfs count="3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10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10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167" fontId="1" fillId="0" borderId="13" xfId="0" applyNumberFormat="1" applyFont="1" applyFill="1" applyBorder="1" applyAlignment="1" applyProtection="1">
      <alignment vertical="center"/>
      <protection locked="0"/>
    </xf>
    <xf numFmtId="167" fontId="34" fillId="0" borderId="0" xfId="0" applyNumberFormat="1" applyFont="1" applyProtection="1">
      <protection locked="0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0" borderId="13" xfId="1" applyNumberFormat="1" applyFont="1" applyBorder="1" applyProtection="1">
      <protection locked="0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167" fontId="0" fillId="0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Fill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right" vertical="center" wrapText="1"/>
      <protection locked="0"/>
    </xf>
    <xf numFmtId="10" fontId="0" fillId="0" borderId="13" xfId="2" applyNumberFormat="1" applyFont="1" applyBorder="1" applyAlignment="1" applyProtection="1">
      <alignment horizontal="right" vertical="center" wrapText="1"/>
      <protection locked="0"/>
    </xf>
    <xf numFmtId="167" fontId="34" fillId="0" borderId="13" xfId="1" applyNumberFormat="1" applyFont="1" applyFill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 wrapText="1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167" fontId="34" fillId="0" borderId="13" xfId="0" applyNumberFormat="1" applyFont="1" applyBorder="1" applyProtection="1">
      <protection locked="0"/>
    </xf>
    <xf numFmtId="4" fontId="0" fillId="0" borderId="12" xfId="0" applyNumberForma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167" fontId="34" fillId="0" borderId="13" xfId="0" applyNumberFormat="1" applyFont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34" fillId="0" borderId="13" xfId="0" applyNumberFormat="1" applyFont="1" applyBorder="1" applyProtection="1">
      <protection locked="0"/>
    </xf>
    <xf numFmtId="4" fontId="0" fillId="0" borderId="0" xfId="1" applyNumberFormat="1" applyFont="1" applyProtection="1"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13" xfId="0" applyNumberFormat="1" applyFill="1" applyBorder="1" applyProtection="1"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wrapText="1"/>
      <protection locked="0"/>
    </xf>
    <xf numFmtId="167" fontId="34" fillId="0" borderId="0" xfId="0" applyNumberFormat="1" applyFont="1" applyAlignment="1" applyProtection="1">
      <alignment vertical="center"/>
      <protection locked="0"/>
    </xf>
    <xf numFmtId="167" fontId="34" fillId="0" borderId="0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wrapText="1" indent="6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4" fontId="34" fillId="0" borderId="0" xfId="0" applyNumberFormat="1" applyFont="1" applyProtection="1">
      <protection locked="0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3" xfId="45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34" applyNumberFormat="1" applyFont="1" applyFill="1" applyBorder="1" applyAlignment="1" applyProtection="1">
      <alignment horizontal="right" vertical="center"/>
      <protection locked="0"/>
    </xf>
    <xf numFmtId="4" fontId="0" fillId="0" borderId="13" xfId="45" applyNumberFormat="1" applyFont="1" applyFill="1" applyBorder="1" applyAlignment="1" applyProtection="1">
      <alignment horizontal="right" vertical="center"/>
      <protection locked="0"/>
    </xf>
    <xf numFmtId="4" fontId="0" fillId="0" borderId="13" xfId="45" applyNumberFormat="1" applyFont="1" applyFill="1" applyBorder="1" applyAlignment="1" applyProtection="1">
      <alignment horizontal="right" vertical="center"/>
      <protection locked="0"/>
    </xf>
    <xf numFmtId="4" fontId="1" fillId="0" borderId="13" xfId="45" applyNumberFormat="1" applyFont="1" applyFill="1" applyBorder="1" applyAlignment="1" applyProtection="1">
      <alignment horizontal="right" vertical="center"/>
      <protection locked="0"/>
    </xf>
    <xf numFmtId="4" fontId="1" fillId="0" borderId="13" xfId="45" applyNumberFormat="1" applyFont="1" applyFill="1" applyBorder="1" applyAlignment="1" applyProtection="1">
      <alignment horizontal="right" vertical="center"/>
      <protection locked="0"/>
    </xf>
    <xf numFmtId="4" fontId="1" fillId="0" borderId="13" xfId="45" applyNumberFormat="1" applyFont="1" applyFill="1" applyBorder="1" applyAlignment="1" applyProtection="1">
      <alignment horizontal="right" vertical="center"/>
      <protection locked="0"/>
    </xf>
    <xf numFmtId="4" fontId="1" fillId="0" borderId="13" xfId="45" applyNumberFormat="1" applyFont="1" applyFill="1" applyBorder="1" applyAlignment="1" applyProtection="1">
      <alignment horizontal="right" vertical="center"/>
      <protection locked="0"/>
    </xf>
    <xf numFmtId="4" fontId="0" fillId="0" borderId="13" xfId="45" applyNumberFormat="1" applyFont="1" applyFill="1" applyBorder="1" applyAlignment="1" applyProtection="1">
      <alignment horizontal="right" vertical="center"/>
      <protection locked="0"/>
    </xf>
    <xf numFmtId="4" fontId="30" fillId="0" borderId="13" xfId="44" applyNumberFormat="1" applyFont="1" applyFill="1" applyBorder="1" applyAlignment="1" applyProtection="1">
      <alignment vertical="top" wrapText="1"/>
      <protection locked="0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6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3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0" borderId="13" xfId="47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15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Border="1" applyProtection="1"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15" fillId="4" borderId="13" xfId="45" applyNumberFormat="1" applyFont="1" applyFill="1" applyBorder="1" applyAlignment="1" applyProtection="1">
      <alignment vertical="center"/>
      <protection locked="0"/>
    </xf>
    <xf numFmtId="0" fontId="0" fillId="0" borderId="0" xfId="0"/>
    <xf numFmtId="43" fontId="0" fillId="0" borderId="13" xfId="45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/>
    <xf numFmtId="0" fontId="0" fillId="0" borderId="0" xfId="0"/>
    <xf numFmtId="43" fontId="0" fillId="0" borderId="13" xfId="45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/>
    <xf numFmtId="43" fontId="1" fillId="0" borderId="12" xfId="45" applyFont="1" applyFill="1" applyBorder="1" applyAlignment="1" applyProtection="1">
      <alignment vertical="center"/>
      <protection locked="0"/>
    </xf>
    <xf numFmtId="4" fontId="1" fillId="0" borderId="12" xfId="45" applyNumberFormat="1" applyFont="1" applyFill="1" applyBorder="1" applyAlignment="1" applyProtection="1">
      <alignment vertical="center"/>
      <protection locked="0"/>
    </xf>
    <xf numFmtId="0" fontId="0" fillId="0" borderId="0" xfId="0"/>
    <xf numFmtId="43" fontId="0" fillId="0" borderId="13" xfId="45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/>
    <xf numFmtId="43" fontId="1" fillId="0" borderId="13" xfId="45" applyFont="1" applyFill="1" applyBorder="1" applyAlignment="1" applyProtection="1">
      <alignment vertical="center"/>
      <protection locked="0"/>
    </xf>
    <xf numFmtId="4" fontId="1" fillId="0" borderId="13" xfId="45" applyNumberFormat="1" applyFont="1" applyFill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right" vertical="center" wrapText="1"/>
      <protection locked="0"/>
    </xf>
    <xf numFmtId="168" fontId="0" fillId="0" borderId="13" xfId="2" applyNumberFormat="1" applyFont="1" applyFill="1" applyBorder="1" applyAlignment="1" applyProtection="1">
      <alignment horizontal="right" vertical="center" wrapText="1"/>
      <protection locked="0"/>
    </xf>
    <xf numFmtId="4" fontId="34" fillId="0" borderId="13" xfId="0" applyNumberFormat="1" applyFont="1" applyBorder="1" applyAlignment="1" applyProtection="1">
      <alignment vertical="center"/>
      <protection locked="0"/>
    </xf>
    <xf numFmtId="167" fontId="34" fillId="0" borderId="0" xfId="1" applyNumberFormat="1" applyFont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3" fontId="25" fillId="0" borderId="13" xfId="1" applyFont="1" applyBorder="1" applyAlignment="1" applyProtection="1">
      <alignment horizontal="right" vertical="center" wrapText="1"/>
      <protection locked="0"/>
    </xf>
    <xf numFmtId="43" fontId="1" fillId="0" borderId="13" xfId="45" applyFont="1" applyFill="1" applyBorder="1" applyAlignment="1" applyProtection="1">
      <alignment vertical="center"/>
      <protection locked="0"/>
    </xf>
    <xf numFmtId="4" fontId="1" fillId="0" borderId="13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8" xfId="45" applyNumberFormat="1" applyFont="1" applyFill="1" applyBorder="1" applyAlignment="1" applyProtection="1">
      <alignment vertical="center"/>
      <protection locked="0"/>
    </xf>
    <xf numFmtId="4" fontId="0" fillId="0" borderId="13" xfId="1" applyNumberFormat="1" applyFont="1" applyFill="1" applyBorder="1" applyAlignment="1" applyProtection="1">
      <alignment horizontal="right"/>
      <protection locked="0"/>
    </xf>
    <xf numFmtId="4" fontId="1" fillId="0" borderId="6" xfId="45" applyNumberFormat="1" applyFont="1" applyFill="1" applyBorder="1" applyAlignment="1" applyProtection="1">
      <alignment vertical="center"/>
      <protection locked="0"/>
    </xf>
    <xf numFmtId="4" fontId="1" fillId="0" borderId="8" xfId="45" applyNumberFormat="1" applyFont="1" applyFill="1" applyBorder="1" applyAlignment="1" applyProtection="1">
      <alignment vertical="center"/>
      <protection locked="0"/>
    </xf>
    <xf numFmtId="4" fontId="15" fillId="0" borderId="8" xfId="45" applyNumberFormat="1" applyFont="1" applyFill="1" applyBorder="1" applyAlignment="1" applyProtection="1">
      <alignment horizontal="right" vertical="center"/>
      <protection locked="0"/>
    </xf>
    <xf numFmtId="4" fontId="0" fillId="0" borderId="8" xfId="45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 wrapText="1"/>
      <protection locked="0"/>
    </xf>
    <xf numFmtId="4" fontId="0" fillId="4" borderId="13" xfId="45" applyNumberFormat="1" applyFont="1" applyFill="1" applyBorder="1" applyAlignment="1" applyProtection="1">
      <alignment vertical="center"/>
      <protection locked="0"/>
    </xf>
    <xf numFmtId="4" fontId="0" fillId="0" borderId="13" xfId="45" applyNumberFormat="1" applyFont="1" applyFill="1" applyBorder="1" applyAlignment="1" applyProtection="1">
      <alignment vertical="center"/>
      <protection locked="0"/>
    </xf>
    <xf numFmtId="4" fontId="15" fillId="0" borderId="8" xfId="45" applyNumberFormat="1" applyFont="1" applyFill="1" applyBorder="1" applyAlignment="1" applyProtection="1">
      <alignment horizontal="right" vertical="center"/>
      <protection locked="0"/>
    </xf>
    <xf numFmtId="4" fontId="0" fillId="0" borderId="8" xfId="45" applyNumberFormat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23">
    <cellStyle name="=C:\WINNT\SYSTEM32\COMMAND.COM" xfId="37" xr:uid="{D8BF4D46-DFF7-4138-A6B7-F302D29DD4C2}"/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75" xr:uid="{8271C755-DA65-49B4-A589-E681A67E1256}"/>
    <cellStyle name="60% - Énfasis2 2" xfId="76" xr:uid="{DD7C7A04-8343-40EC-A2AD-2601341B6B63}"/>
    <cellStyle name="60% - Énfasis3 2" xfId="77" xr:uid="{EA05FFB3-ECBE-4F37-BFD7-D6659E43A388}"/>
    <cellStyle name="60% - Énfasis4 2" xfId="78" xr:uid="{FB081E42-49BE-49A4-B82F-F9D16FBFBC51}"/>
    <cellStyle name="60% - Énfasis5 2" xfId="79" xr:uid="{4A678B8E-2556-4DCB-9672-A652E4289838}"/>
    <cellStyle name="60% - Énfasis6 2" xfId="81" xr:uid="{06FE619F-4A79-4DB5-8DFB-32140617AF8C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50" xr:uid="{99DBDDB5-69D0-40A4-81CE-C75604D344F8}"/>
    <cellStyle name="Incorrecto" xfId="7" builtinId="27" customBuiltin="1"/>
    <cellStyle name="Millares" xfId="1" builtinId="3"/>
    <cellStyle name="Millares 10" xfId="45" xr:uid="{73D94E6B-6B24-4EEB-8A7B-F09BAF5804B1}"/>
    <cellStyle name="Millares 11" xfId="35" xr:uid="{04CFA409-C762-4C75-9D15-E9F57BC8E3DB}"/>
    <cellStyle name="Millares 2" xfId="34" xr:uid="{F93E42D5-7A3A-4BE3-8CFC-6116EBBC3866}"/>
    <cellStyle name="Millares 2 10" xfId="84" xr:uid="{DC30DC8D-E6B6-4352-9C76-0957FD38DE1F}"/>
    <cellStyle name="Millares 2 11" xfId="83" xr:uid="{E38B7DFC-49D3-4119-96DF-3FD532CAB072}"/>
    <cellStyle name="Millares 2 12" xfId="101" xr:uid="{9EC15C5A-D02E-411F-ABB7-B5B5F5502608}"/>
    <cellStyle name="Millares 2 2" xfId="47" xr:uid="{5191B795-DB77-4095-BCCF-279B483382FC}"/>
    <cellStyle name="Millares 2 2 2" xfId="63" xr:uid="{9E87BFBD-7A8F-4716-9F8B-D1D3D2F0F885}"/>
    <cellStyle name="Millares 2 2 3" xfId="102" xr:uid="{37E40318-8BDF-442A-A919-713952A0FE62}"/>
    <cellStyle name="Millares 2 2 4" xfId="61" xr:uid="{37931A95-7932-4012-8085-03833C57D82B}"/>
    <cellStyle name="Millares 2 2 4 2" xfId="121" xr:uid="{952AA346-1AEB-42DB-A3B1-C72B4CB7FA62}"/>
    <cellStyle name="Millares 2 2 5" xfId="51" xr:uid="{482E0CCC-171A-4CDC-A422-F1148DBFC08F}"/>
    <cellStyle name="Millares 2 3" xfId="52" xr:uid="{CFD77CF5-7039-4D06-8D1F-4FA3CE365EE9}"/>
    <cellStyle name="Millares 2 3 2" xfId="64" xr:uid="{8DF77DCA-B744-42CD-8687-C5E97063DA05}"/>
    <cellStyle name="Millares 2 3 3" xfId="113" xr:uid="{C9D19FDA-FC43-40AF-A05E-325ED8226AA0}"/>
    <cellStyle name="Millares 2 3 4" xfId="41" xr:uid="{A634CAA1-7C58-4078-A668-616106490CAD}"/>
    <cellStyle name="Millares 2 3 5" xfId="110" xr:uid="{743D8FAB-ED81-472C-B50B-0BAF6DDF96FF}"/>
    <cellStyle name="Millares 2 4" xfId="62" xr:uid="{108E7DCE-197C-49B3-95B3-E6873EFF6654}"/>
    <cellStyle name="Millares 2 4 2" xfId="85" xr:uid="{C4C6ED10-F0E8-4363-AC81-1716FC36AF1B}"/>
    <cellStyle name="Millares 2 5" xfId="86" xr:uid="{55FF4DD1-2C8E-4A3A-A41F-7B987F911AF4}"/>
    <cellStyle name="Millares 2 5 2" xfId="107" xr:uid="{97A17E02-84FB-4228-8FA0-DEDDFCCC52E4}"/>
    <cellStyle name="Millares 2 6" xfId="87" xr:uid="{6D212584-EC34-4C95-8E58-D913DF86067A}"/>
    <cellStyle name="Millares 2 6 2" xfId="118" xr:uid="{7ED72995-53F5-4E6F-8CEF-9E4FA101C2D0}"/>
    <cellStyle name="Millares 2 7" xfId="88" xr:uid="{8CC18D2A-CE45-415A-8310-7CB747A9020C}"/>
    <cellStyle name="Millares 2 7 2" xfId="114" xr:uid="{647FA6DC-151A-4062-A7DB-9F2A705C15E2}"/>
    <cellStyle name="Millares 2 8" xfId="89" xr:uid="{4FFB14DB-FB98-4D4D-8700-0B10104D3582}"/>
    <cellStyle name="Millares 2 9" xfId="90" xr:uid="{01617A49-31F1-4886-BE7B-23AB600ABCD8}"/>
    <cellStyle name="Millares 3" xfId="49" xr:uid="{C0C976B3-A5A0-451C-A1E7-CE576B7B1FEE}"/>
    <cellStyle name="Millares 3 2" xfId="65" xr:uid="{A6790A4A-7256-4267-8D2B-18B29CC80BB3}"/>
    <cellStyle name="Millares 3 2 2" xfId="91" xr:uid="{FD754787-8782-4FD0-A6EE-C88AD94A6F45}"/>
    <cellStyle name="Millares 3 3" xfId="103" xr:uid="{5DB2C295-8360-4D62-8DDC-984BFD24D442}"/>
    <cellStyle name="Millares 3 4" xfId="112" xr:uid="{A10F9A4C-DB0A-4A65-8119-AA2A99654B11}"/>
    <cellStyle name="Millares 3 5" xfId="119" xr:uid="{6BCCC4FE-30B5-400F-B757-E0E6CBC0DA9F}"/>
    <cellStyle name="Millares 4" xfId="46" xr:uid="{9034B207-3D22-45CC-BED4-6DD0BABADC1E}"/>
    <cellStyle name="Millares 5" xfId="82" xr:uid="{805659C0-7DA3-454F-A545-31A250B91656}"/>
    <cellStyle name="Millares 6" xfId="36" xr:uid="{7EFBBEEB-78BE-4B03-90B2-6FDB34AFAE48}"/>
    <cellStyle name="Millares 7" xfId="92" xr:uid="{1D43087C-47D1-44D3-9618-D3B2ECD53FA0}"/>
    <cellStyle name="Millares 7 2" xfId="93" xr:uid="{38DB03FC-1CBD-4729-9EB9-CE5DED1692CB}"/>
    <cellStyle name="Millares 8" xfId="94" xr:uid="{5D5BA3BB-D0E9-4B55-9A07-2E09CE6CB13F}"/>
    <cellStyle name="Millares 8 2" xfId="95" xr:uid="{4FF98926-D3A9-472D-920C-E5ABC4F98776}"/>
    <cellStyle name="Millares 9" xfId="96" xr:uid="{72499761-7A16-4FCF-AE45-F9467F884B62}"/>
    <cellStyle name="Millares 9 2" xfId="97" xr:uid="{4493C7FB-0037-4059-9E9D-1ED6A0DDD9A1}"/>
    <cellStyle name="Moneda 2" xfId="53" xr:uid="{A1CA17DE-EDC0-494F-A7CB-9BEC8AFFAFD9}"/>
    <cellStyle name="Moneda 2 2" xfId="66" xr:uid="{FDBD7BAC-4FDA-4C8B-9D18-481614310A13}"/>
    <cellStyle name="Moneda 2 3" xfId="108" xr:uid="{6A014561-FC4F-49C8-A2C5-2EE176FAB054}"/>
    <cellStyle name="Moneda 2 4" xfId="116" xr:uid="{758D5441-62FF-4D40-A86B-3A55A5B767A9}"/>
    <cellStyle name="Moneda 2 5" xfId="117" xr:uid="{AAF423E1-4B34-490E-83F5-F998B442E6AC}"/>
    <cellStyle name="Neutral 2" xfId="74" xr:uid="{4AFE533E-0B67-4030-B7EA-9E950BDCAA5A}"/>
    <cellStyle name="Normal" xfId="0" builtinId="0"/>
    <cellStyle name="Normal 2" xfId="48" xr:uid="{7086D04B-23D0-4396-B8DE-8E6144107193}"/>
    <cellStyle name="Normal 2 2" xfId="44" xr:uid="{D40CE108-9D6E-43E6-B87F-C673B1EDC227}"/>
    <cellStyle name="Normal 2 3" xfId="67" xr:uid="{31B49839-791A-4C15-B529-3114CCF4FC7E}"/>
    <cellStyle name="Normal 2 3 2" xfId="73" xr:uid="{45709628-3E23-4A47-BFE2-6C369745D475}"/>
    <cellStyle name="Normal 2 4" xfId="104" xr:uid="{7A454D25-3EA2-4DB7-B9AD-9A54F7A217A1}"/>
    <cellStyle name="Normal 2 5" xfId="54" xr:uid="{FEF73727-3787-4DBC-920A-6E86F30AC155}"/>
    <cellStyle name="Normal 2 6" xfId="115" xr:uid="{7EE320D4-B7D9-41DB-BBB4-2D688FE6019D}"/>
    <cellStyle name="Normal 3" xfId="43" xr:uid="{CF32C63D-0F43-4EFB-AB00-110989D02F1A}"/>
    <cellStyle name="Normal 3 2" xfId="80" xr:uid="{C4C0B56C-7047-44AD-BEF2-ADA993EC0F49}"/>
    <cellStyle name="Normal 3 3" xfId="71" xr:uid="{CA717C37-CF57-47F4-8DAD-9A91C890E8C0}"/>
    <cellStyle name="Normal 3 4" xfId="122" xr:uid="{5F3F40A4-FACA-4957-80C9-81138710B941}"/>
    <cellStyle name="Normal 3 5" xfId="42" xr:uid="{A7E3FF8D-CA71-4EE8-B226-3D617C3AC57C}"/>
    <cellStyle name="Normal 4" xfId="55" xr:uid="{777F192F-F394-4C45-AF1A-45BB61A3EF6C}"/>
    <cellStyle name="Normal 4 2" xfId="56" xr:uid="{BC608D52-3DD0-413F-A772-C9B12931A108}"/>
    <cellStyle name="Normal 4 3" xfId="105" xr:uid="{325FC230-6B94-4504-B2B9-D9B92B821835}"/>
    <cellStyle name="Normal 4 4" xfId="72" xr:uid="{FCADF058-95D7-4D8C-9AD9-34C3A1AD6135}"/>
    <cellStyle name="Normal 5" xfId="57" xr:uid="{31E9970D-11EF-4672-99AF-AF703889D445}"/>
    <cellStyle name="Normal 5 2" xfId="58" xr:uid="{0D302FD3-AA14-4AF8-B231-2F05079468C7}"/>
    <cellStyle name="Normal 5 3" xfId="106" xr:uid="{DAC691DF-5F36-40BB-A13D-31D267083D69}"/>
    <cellStyle name="Normal 6" xfId="59" xr:uid="{D4DCE318-23BE-46D7-959F-F3A9BAB473F2}"/>
    <cellStyle name="Normal 6 2" xfId="60" xr:uid="{76D60B98-BD54-453D-A7BF-76BA96CDB875}"/>
    <cellStyle name="Normal 6 2 2" xfId="70" xr:uid="{358493F9-6F71-40A4-9AA8-8DDED86FBB8D}"/>
    <cellStyle name="Normal 6 2 3" xfId="40" xr:uid="{7F315A13-87D8-4E7F-97BD-B5AC5854FE5E}"/>
    <cellStyle name="Normal 6 2 4" xfId="109" xr:uid="{CEA893A3-D836-425F-B038-8A3B128053E3}"/>
    <cellStyle name="Normal 6 2 5" xfId="120" xr:uid="{30022B33-C745-4A8F-80FB-D4B202132BE7}"/>
    <cellStyle name="Normal 6 3" xfId="69" xr:uid="{D19C981E-09A7-454B-9A35-A1345794F7EA}"/>
    <cellStyle name="Normal 6 4" xfId="38" xr:uid="{D3762D75-96C4-4A37-81A2-164C6C0A372E}"/>
    <cellStyle name="Normal 6 5" xfId="111" xr:uid="{D68CB272-ECA8-4780-9CA1-A7A9BC94D9FC}"/>
    <cellStyle name="Normal 6 6" xfId="39" xr:uid="{EE00AF5B-B254-44AE-AD12-C513F6F7508E}"/>
    <cellStyle name="Normal 9" xfId="98" xr:uid="{9845DAF0-4D40-42B9-A19A-3ED9F943D25E}"/>
    <cellStyle name="Notas 2" xfId="99" xr:uid="{4D867E94-F454-4CA1-8599-49CB97A07A5B}"/>
    <cellStyle name="Porcentaje" xfId="2" builtinId="5"/>
    <cellStyle name="Porcentaje 2" xfId="68" xr:uid="{7169ABC5-CD40-411A-B61A-C67AD5327D39}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3" builtinId="17" customBuiltin="1"/>
    <cellStyle name="Título 3" xfId="4" builtinId="18" customBuiltin="1"/>
    <cellStyle name="Título 4" xfId="100" xr:uid="{E6EAF1EB-B94E-45B5-8853-BA74F750569C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323" t="s">
        <v>821</v>
      </c>
      <c r="B1" s="324"/>
      <c r="C1" s="324"/>
      <c r="D1" s="324"/>
      <c r="E1" s="325"/>
    </row>
    <row r="2" spans="1:5" s="7" customFormat="1" ht="14.25" x14ac:dyDescent="0.45">
      <c r="A2" s="24"/>
      <c r="E2" s="25"/>
    </row>
    <row r="3" spans="1:5" s="7" customFormat="1" ht="26.25" customHeight="1" x14ac:dyDescent="0.25">
      <c r="A3" s="24"/>
      <c r="B3" s="29" t="s">
        <v>784</v>
      </c>
      <c r="C3" s="326" t="s">
        <v>3294</v>
      </c>
      <c r="D3" s="326"/>
      <c r="E3" s="25"/>
    </row>
    <row r="4" spans="1:5" s="7" customFormat="1" ht="14.25" x14ac:dyDescent="0.45">
      <c r="A4" s="24"/>
      <c r="E4" s="25"/>
    </row>
    <row r="5" spans="1:5" s="7" customFormat="1" ht="26.25" customHeight="1" x14ac:dyDescent="0.45">
      <c r="A5" s="24"/>
      <c r="B5" s="29" t="s">
        <v>787</v>
      </c>
      <c r="E5" s="25"/>
    </row>
    <row r="6" spans="1:5" s="7" customFormat="1" ht="14.25" x14ac:dyDescent="0.45">
      <c r="A6" s="24"/>
      <c r="E6" s="25"/>
    </row>
    <row r="7" spans="1:5" s="7" customFormat="1" ht="26.25" customHeight="1" x14ac:dyDescent="0.45">
      <c r="A7" s="24"/>
      <c r="B7" s="29" t="s">
        <v>788</v>
      </c>
      <c r="E7" s="25"/>
    </row>
    <row r="8" spans="1:5" s="7" customFormat="1" ht="14.25" x14ac:dyDescent="0.45">
      <c r="A8" s="24"/>
      <c r="E8" s="25"/>
    </row>
    <row r="9" spans="1:5" s="7" customFormat="1" ht="26.25" customHeight="1" x14ac:dyDescent="0.25">
      <c r="A9" s="24"/>
      <c r="B9" s="29" t="s">
        <v>786</v>
      </c>
      <c r="E9" s="25"/>
    </row>
    <row r="10" spans="1:5" s="7" customFormat="1" ht="14.25" x14ac:dyDescent="0.45">
      <c r="A10" s="24"/>
      <c r="E10" s="25"/>
    </row>
    <row r="11" spans="1:5" s="7" customFormat="1" ht="26.25" customHeight="1" x14ac:dyDescent="0.45">
      <c r="A11" s="24"/>
      <c r="B11" s="29" t="s">
        <v>785</v>
      </c>
      <c r="E11" s="25"/>
    </row>
    <row r="12" spans="1:5" s="7" customFormat="1" ht="14.65" thickBot="1" x14ac:dyDescent="0.5">
      <c r="A12" s="26"/>
      <c r="B12" s="27"/>
      <c r="C12" s="27"/>
      <c r="D12" s="27"/>
      <c r="E12" s="28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zoomScale="132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81" customFormat="1" ht="37.5" customHeight="1" x14ac:dyDescent="0.45">
      <c r="A1" s="339" t="s">
        <v>534</v>
      </c>
      <c r="B1" s="339"/>
      <c r="C1" s="339"/>
      <c r="D1" s="339"/>
      <c r="E1" s="101"/>
      <c r="F1" s="101"/>
      <c r="G1" s="101"/>
      <c r="H1" s="101"/>
      <c r="I1" s="101"/>
      <c r="J1" s="101"/>
      <c r="K1" s="101"/>
    </row>
    <row r="2" spans="1:11" ht="14.25" x14ac:dyDescent="0.45">
      <c r="A2" s="327" t="str">
        <f>ENTE_PUBLICO_A</f>
        <v>Municipio de Valle de Santiago, Gto., Gobierno del Estado de Guanajuato (a)</v>
      </c>
      <c r="B2" s="328"/>
      <c r="C2" s="328"/>
      <c r="D2" s="329"/>
    </row>
    <row r="3" spans="1:11" ht="14.25" x14ac:dyDescent="0.45">
      <c r="A3" s="330" t="s">
        <v>166</v>
      </c>
      <c r="B3" s="331"/>
      <c r="C3" s="331"/>
      <c r="D3" s="332"/>
    </row>
    <row r="4" spans="1:11" ht="14.25" x14ac:dyDescent="0.45">
      <c r="A4" s="333" t="str">
        <f>TRIMESTRE</f>
        <v>Del 1 de enero al 30 de junio de 2020 (b)</v>
      </c>
      <c r="B4" s="334"/>
      <c r="C4" s="334"/>
      <c r="D4" s="335"/>
    </row>
    <row r="5" spans="1:11" ht="14.25" x14ac:dyDescent="0.45">
      <c r="A5" s="336" t="s">
        <v>118</v>
      </c>
      <c r="B5" s="337"/>
      <c r="C5" s="337"/>
      <c r="D5" s="338"/>
    </row>
    <row r="6" spans="1:11" ht="14.25" x14ac:dyDescent="0.45"/>
    <row r="7" spans="1:11" ht="39" customHeight="1" x14ac:dyDescent="0.45">
      <c r="A7" s="106" t="s">
        <v>0</v>
      </c>
      <c r="B7" s="44" t="s">
        <v>181</v>
      </c>
      <c r="C7" s="44" t="s">
        <v>167</v>
      </c>
      <c r="D7" s="44" t="s">
        <v>182</v>
      </c>
    </row>
    <row r="8" spans="1:11" ht="14.25" x14ac:dyDescent="0.45">
      <c r="A8" s="54" t="s">
        <v>168</v>
      </c>
      <c r="B8" s="182">
        <f>SUM(B9:B11)</f>
        <v>420759000</v>
      </c>
      <c r="C8" s="182">
        <f>SUM(C9:C11)</f>
        <v>219337168.31999999</v>
      </c>
      <c r="D8" s="182">
        <f>SUM(D9:D11)</f>
        <v>219337168.31999999</v>
      </c>
    </row>
    <row r="9" spans="1:11" x14ac:dyDescent="0.25">
      <c r="A9" s="52" t="s">
        <v>169</v>
      </c>
      <c r="B9" s="183">
        <f>'Formato 5'!B41</f>
        <v>213259000</v>
      </c>
      <c r="C9" s="183">
        <f>'Formato 5'!E41</f>
        <v>111586155.72000001</v>
      </c>
      <c r="D9" s="183">
        <f>'Formato 5'!F41</f>
        <v>111586155.72000001</v>
      </c>
    </row>
    <row r="10" spans="1:11" ht="14.25" x14ac:dyDescent="0.45">
      <c r="A10" s="52" t="s">
        <v>170</v>
      </c>
      <c r="B10" s="183">
        <f>'Formato 5'!B65</f>
        <v>207500000</v>
      </c>
      <c r="C10" s="183">
        <f>'Formato 5'!E65</f>
        <v>107751012.59999999</v>
      </c>
      <c r="D10" s="183">
        <f>'Formato 5'!F65</f>
        <v>107751012.59999999</v>
      </c>
    </row>
    <row r="11" spans="1:11" ht="14.25" x14ac:dyDescent="0.45">
      <c r="A11" s="52" t="s">
        <v>171</v>
      </c>
      <c r="B11" s="183">
        <v>0</v>
      </c>
      <c r="C11" s="183">
        <v>0</v>
      </c>
      <c r="D11" s="183">
        <v>0</v>
      </c>
    </row>
    <row r="12" spans="1:11" ht="14.25" x14ac:dyDescent="0.45">
      <c r="A12" s="85"/>
      <c r="B12" s="12"/>
      <c r="C12" s="12"/>
      <c r="D12" s="12"/>
    </row>
    <row r="13" spans="1:11" ht="14.25" x14ac:dyDescent="0.45">
      <c r="A13" s="54" t="s">
        <v>180</v>
      </c>
      <c r="B13" s="182">
        <f>B14+B15</f>
        <v>419151857.15999997</v>
      </c>
      <c r="C13" s="182">
        <f>C14+C15</f>
        <v>195362175.56999999</v>
      </c>
      <c r="D13" s="182">
        <f>D14+D15</f>
        <v>189587367.32999998</v>
      </c>
    </row>
    <row r="14" spans="1:11" x14ac:dyDescent="0.25">
      <c r="A14" s="52" t="s">
        <v>172</v>
      </c>
      <c r="B14" s="183">
        <f>'Formato 6 a)'!B9</f>
        <v>213259000</v>
      </c>
      <c r="C14" s="183">
        <f>'Formato 6 a)'!E9</f>
        <v>93327267.73999998</v>
      </c>
      <c r="D14" s="183">
        <f>'Formato 6 a)'!F9</f>
        <v>89972273.11999999</v>
      </c>
    </row>
    <row r="15" spans="1:11" x14ac:dyDescent="0.25">
      <c r="A15" s="52" t="s">
        <v>173</v>
      </c>
      <c r="B15" s="183">
        <f>'Formato 6 a)'!B84-'Formato 6 a)'!B151</f>
        <v>205892857.16</v>
      </c>
      <c r="C15" s="183">
        <f>'Formato 6 a)'!E84-'Formato 6 a)'!E151</f>
        <v>102034907.83000001</v>
      </c>
      <c r="D15" s="183">
        <f>'Formato 6 a)'!F84-'Formato 6 a)'!F151</f>
        <v>99615094.210000008</v>
      </c>
    </row>
    <row r="16" spans="1:11" ht="14.25" x14ac:dyDescent="0.45">
      <c r="A16" s="85"/>
      <c r="B16" s="12"/>
      <c r="C16" s="12"/>
      <c r="D16" s="12"/>
    </row>
    <row r="17" spans="1:4" ht="14.25" x14ac:dyDescent="0.45">
      <c r="A17" s="54" t="s">
        <v>174</v>
      </c>
      <c r="B17" s="107">
        <f>B18+B19</f>
        <v>0</v>
      </c>
      <c r="C17" s="182">
        <f>C18+C19</f>
        <v>75717705.189999998</v>
      </c>
      <c r="D17" s="39">
        <f>D18+D19</f>
        <v>75717705.189999998</v>
      </c>
    </row>
    <row r="18" spans="1:4" x14ac:dyDescent="0.25">
      <c r="A18" s="52" t="s">
        <v>175</v>
      </c>
      <c r="B18" s="108">
        <v>0</v>
      </c>
      <c r="C18" s="183">
        <f>'Formato 5'!E73</f>
        <v>16829912.190000001</v>
      </c>
      <c r="D18" s="183">
        <f>'Formato 5'!F73</f>
        <v>16829912.190000001</v>
      </c>
    </row>
    <row r="19" spans="1:4" x14ac:dyDescent="0.25">
      <c r="A19" s="52" t="s">
        <v>176</v>
      </c>
      <c r="B19" s="108">
        <v>0</v>
      </c>
      <c r="C19" s="183">
        <f>'Formato 5'!E74</f>
        <v>58887793</v>
      </c>
      <c r="D19" s="183">
        <f>'Formato 5'!F74</f>
        <v>58887793</v>
      </c>
    </row>
    <row r="20" spans="1:4" ht="14.25" x14ac:dyDescent="0.45">
      <c r="A20" s="85"/>
      <c r="B20" s="12"/>
      <c r="C20" s="12"/>
      <c r="D20" s="12"/>
    </row>
    <row r="21" spans="1:4" x14ac:dyDescent="0.25">
      <c r="A21" s="54" t="s">
        <v>177</v>
      </c>
      <c r="B21" s="182">
        <f>B8-B13+B17</f>
        <v>1607142.8400000334</v>
      </c>
      <c r="C21" s="182">
        <f>C8-C13+C17</f>
        <v>99692697.939999998</v>
      </c>
      <c r="D21" s="182">
        <f>D8-D13+D17</f>
        <v>105467506.18000001</v>
      </c>
    </row>
    <row r="22" spans="1:4" ht="14.25" x14ac:dyDescent="0.45">
      <c r="A22" s="54"/>
      <c r="B22" s="12"/>
      <c r="C22" s="12"/>
      <c r="D22" s="12"/>
    </row>
    <row r="23" spans="1:4" ht="14.25" x14ac:dyDescent="0.45">
      <c r="A23" s="54" t="s">
        <v>178</v>
      </c>
      <c r="B23" s="182">
        <f>B21+B11</f>
        <v>1607142.8400000334</v>
      </c>
      <c r="C23" s="182">
        <f>C21+C11</f>
        <v>99692697.939999998</v>
      </c>
      <c r="D23" s="182">
        <f>D21+D11</f>
        <v>105467506.18000001</v>
      </c>
    </row>
    <row r="24" spans="1:4" ht="14.25" x14ac:dyDescent="0.45">
      <c r="A24" s="54"/>
      <c r="B24" s="17"/>
      <c r="C24" s="17"/>
      <c r="D24" s="17"/>
    </row>
    <row r="25" spans="1:4" ht="14.25" x14ac:dyDescent="0.45">
      <c r="A25" s="109" t="s">
        <v>179</v>
      </c>
      <c r="B25" s="182">
        <f>B23-B17</f>
        <v>1607142.8400000334</v>
      </c>
      <c r="C25" s="182">
        <f>C23-C17</f>
        <v>23974992.75</v>
      </c>
      <c r="D25" s="182">
        <f>D23-D17</f>
        <v>29749800.99000001</v>
      </c>
    </row>
    <row r="26" spans="1:4" ht="14.25" x14ac:dyDescent="0.45">
      <c r="A26" s="110"/>
      <c r="B26" s="13"/>
      <c r="C26" s="13"/>
      <c r="D26" s="13"/>
    </row>
    <row r="27" spans="1:4" ht="14.25" x14ac:dyDescent="0.45">
      <c r="A27" s="80"/>
    </row>
    <row r="28" spans="1:4" ht="30" customHeight="1" x14ac:dyDescent="0.25">
      <c r="A28" s="106" t="s">
        <v>183</v>
      </c>
      <c r="B28" s="44" t="s">
        <v>184</v>
      </c>
      <c r="C28" s="44" t="s">
        <v>167</v>
      </c>
      <c r="D28" s="44" t="s">
        <v>185</v>
      </c>
    </row>
    <row r="29" spans="1:4" x14ac:dyDescent="0.25">
      <c r="A29" s="54" t="s">
        <v>186</v>
      </c>
      <c r="B29" s="206">
        <f>B30+B31</f>
        <v>1500000</v>
      </c>
      <c r="C29" s="206">
        <f>C30+C31</f>
        <v>516806.87</v>
      </c>
      <c r="D29" s="206">
        <f>D30+D31</f>
        <v>516806.87</v>
      </c>
    </row>
    <row r="30" spans="1:4" x14ac:dyDescent="0.25">
      <c r="A30" s="52" t="s">
        <v>187</v>
      </c>
      <c r="B30" s="243">
        <f>'Formato 6 a)'!B77</f>
        <v>200000</v>
      </c>
      <c r="C30" s="243">
        <f>'Formato 6 a)'!E77</f>
        <v>0</v>
      </c>
      <c r="D30" s="243">
        <f>'Formato 6 a)'!F77</f>
        <v>0</v>
      </c>
    </row>
    <row r="31" spans="1:4" x14ac:dyDescent="0.25">
      <c r="A31" s="52" t="s">
        <v>188</v>
      </c>
      <c r="B31" s="243">
        <f>'Formato 6 a)'!B152</f>
        <v>1300000</v>
      </c>
      <c r="C31" s="243">
        <f>'Formato 6 a)'!E152</f>
        <v>516806.87</v>
      </c>
      <c r="D31" s="243">
        <f>'Formato 6 a)'!F152</f>
        <v>516806.87</v>
      </c>
    </row>
    <row r="32" spans="1:4" x14ac:dyDescent="0.25">
      <c r="A32" s="53"/>
      <c r="B32" s="53"/>
      <c r="C32" s="53"/>
      <c r="D32" s="53"/>
    </row>
    <row r="33" spans="1:4" x14ac:dyDescent="0.25">
      <c r="A33" s="54" t="s">
        <v>189</v>
      </c>
      <c r="B33" s="206">
        <f>B25+B29</f>
        <v>3107142.8400000334</v>
      </c>
      <c r="C33" s="206">
        <f>C25+C29</f>
        <v>24491799.620000001</v>
      </c>
      <c r="D33" s="206">
        <f>D25+D29</f>
        <v>30266607.860000011</v>
      </c>
    </row>
    <row r="34" spans="1:4" x14ac:dyDescent="0.25">
      <c r="A34" s="57"/>
      <c r="B34" s="57"/>
      <c r="C34" s="57"/>
      <c r="D34" s="57"/>
    </row>
    <row r="35" spans="1:4" x14ac:dyDescent="0.25">
      <c r="A35" s="80"/>
    </row>
    <row r="36" spans="1:4" ht="30" x14ac:dyDescent="0.25">
      <c r="A36" s="106" t="s">
        <v>183</v>
      </c>
      <c r="B36" s="44" t="s">
        <v>190</v>
      </c>
      <c r="C36" s="44" t="s">
        <v>167</v>
      </c>
      <c r="D36" s="44" t="s">
        <v>182</v>
      </c>
    </row>
    <row r="37" spans="1:4" x14ac:dyDescent="0.25">
      <c r="A37" s="54" t="s">
        <v>191</v>
      </c>
      <c r="B37" s="206">
        <f>B38+B39</f>
        <v>0</v>
      </c>
      <c r="C37" s="206">
        <f>C38+C39</f>
        <v>0</v>
      </c>
      <c r="D37" s="206">
        <f>D38+D39</f>
        <v>0</v>
      </c>
    </row>
    <row r="38" spans="1:4" x14ac:dyDescent="0.25">
      <c r="A38" s="52" t="s">
        <v>192</v>
      </c>
      <c r="B38" s="243">
        <f>'Formato 5'!B73</f>
        <v>0</v>
      </c>
      <c r="C38" s="243">
        <v>0</v>
      </c>
      <c r="D38" s="243">
        <v>0</v>
      </c>
    </row>
    <row r="39" spans="1:4" x14ac:dyDescent="0.25">
      <c r="A39" s="52" t="s">
        <v>193</v>
      </c>
      <c r="B39" s="243">
        <f>'Formato 5'!B74</f>
        <v>0</v>
      </c>
      <c r="C39" s="243">
        <v>0</v>
      </c>
      <c r="D39" s="243">
        <v>0</v>
      </c>
    </row>
    <row r="40" spans="1:4" x14ac:dyDescent="0.25">
      <c r="A40" s="54" t="s">
        <v>194</v>
      </c>
      <c r="B40" s="206">
        <f>B41+B42</f>
        <v>1607142.84</v>
      </c>
      <c r="C40" s="206">
        <f>C41+C42</f>
        <v>803571.42</v>
      </c>
      <c r="D40" s="206">
        <f>D41+D42</f>
        <v>803571.42</v>
      </c>
    </row>
    <row r="41" spans="1:4" x14ac:dyDescent="0.25">
      <c r="A41" s="52" t="s">
        <v>195</v>
      </c>
      <c r="B41" s="243">
        <f>'Formato 6 a)'!B76</f>
        <v>0</v>
      </c>
      <c r="C41" s="243">
        <f>'Formato 6 a)'!E76</f>
        <v>0</v>
      </c>
      <c r="D41" s="243">
        <f>'Formato 6 a)'!F76</f>
        <v>0</v>
      </c>
    </row>
    <row r="42" spans="1:4" x14ac:dyDescent="0.25">
      <c r="A42" s="52" t="s">
        <v>196</v>
      </c>
      <c r="B42" s="243">
        <f>'Formato 6 a)'!B151</f>
        <v>1607142.84</v>
      </c>
      <c r="C42" s="243">
        <f>'Formato 6 a)'!E151</f>
        <v>803571.42</v>
      </c>
      <c r="D42" s="243">
        <f>'Formato 6 a)'!F151</f>
        <v>803571.42</v>
      </c>
    </row>
    <row r="43" spans="1:4" x14ac:dyDescent="0.25">
      <c r="A43" s="53"/>
      <c r="B43" s="53"/>
      <c r="C43" s="53"/>
      <c r="D43" s="53"/>
    </row>
    <row r="44" spans="1:4" x14ac:dyDescent="0.25">
      <c r="A44" s="54" t="s">
        <v>197</v>
      </c>
      <c r="B44" s="206">
        <f>B37-B40</f>
        <v>-1607142.84</v>
      </c>
      <c r="C44" s="206">
        <f>C37-C40</f>
        <v>-803571.42</v>
      </c>
      <c r="D44" s="206">
        <f>D37-D40</f>
        <v>-803571.42</v>
      </c>
    </row>
    <row r="45" spans="1:4" x14ac:dyDescent="0.25">
      <c r="A45" s="130"/>
      <c r="B45" s="57"/>
      <c r="C45" s="57"/>
      <c r="D45" s="57"/>
    </row>
    <row r="46" spans="1:4" x14ac:dyDescent="0.25"/>
    <row r="47" spans="1:4" ht="30" x14ac:dyDescent="0.25">
      <c r="A47" s="106" t="s">
        <v>183</v>
      </c>
      <c r="B47" s="44" t="s">
        <v>190</v>
      </c>
      <c r="C47" s="44" t="s">
        <v>167</v>
      </c>
      <c r="D47" s="44" t="s">
        <v>182</v>
      </c>
    </row>
    <row r="48" spans="1:4" x14ac:dyDescent="0.25">
      <c r="A48" s="113" t="s">
        <v>198</v>
      </c>
      <c r="B48" s="177">
        <f>B9</f>
        <v>213259000</v>
      </c>
      <c r="C48" s="177">
        <f>C9</f>
        <v>111586155.72000001</v>
      </c>
      <c r="D48" s="177">
        <f>D9</f>
        <v>111586155.72000001</v>
      </c>
    </row>
    <row r="49" spans="1:4" x14ac:dyDescent="0.25">
      <c r="A49" s="114" t="s">
        <v>199</v>
      </c>
      <c r="B49" s="206">
        <f>B50-B51</f>
        <v>0</v>
      </c>
      <c r="C49" s="206">
        <f>C50-C51</f>
        <v>0</v>
      </c>
      <c r="D49" s="206">
        <f>D50-D51</f>
        <v>0</v>
      </c>
    </row>
    <row r="50" spans="1:4" x14ac:dyDescent="0.25">
      <c r="A50" s="115" t="s">
        <v>192</v>
      </c>
      <c r="B50" s="243">
        <f>B38</f>
        <v>0</v>
      </c>
      <c r="C50" s="243">
        <f t="shared" ref="C50:D50" si="0">C38</f>
        <v>0</v>
      </c>
      <c r="D50" s="243">
        <f t="shared" si="0"/>
        <v>0</v>
      </c>
    </row>
    <row r="51" spans="1:4" x14ac:dyDescent="0.25">
      <c r="A51" s="115" t="s">
        <v>195</v>
      </c>
      <c r="B51" s="243">
        <f>B41</f>
        <v>0</v>
      </c>
      <c r="C51" s="243">
        <f t="shared" ref="C51:D51" si="1">C41</f>
        <v>0</v>
      </c>
      <c r="D51" s="243">
        <f t="shared" si="1"/>
        <v>0</v>
      </c>
    </row>
    <row r="52" spans="1:4" x14ac:dyDescent="0.25">
      <c r="A52" s="53"/>
      <c r="B52" s="53"/>
      <c r="C52" s="53"/>
      <c r="D52" s="53"/>
    </row>
    <row r="53" spans="1:4" x14ac:dyDescent="0.25">
      <c r="A53" s="52" t="s">
        <v>172</v>
      </c>
      <c r="B53" s="243">
        <f>B14</f>
        <v>213259000</v>
      </c>
      <c r="C53" s="243">
        <f>C14</f>
        <v>93327267.73999998</v>
      </c>
      <c r="D53" s="243">
        <f>D14</f>
        <v>89972273.11999999</v>
      </c>
    </row>
    <row r="54" spans="1:4" x14ac:dyDescent="0.25">
      <c r="A54" s="53"/>
      <c r="B54" s="53"/>
      <c r="C54" s="53"/>
      <c r="D54" s="53"/>
    </row>
    <row r="55" spans="1:4" x14ac:dyDescent="0.25">
      <c r="A55" s="52" t="s">
        <v>175</v>
      </c>
      <c r="B55" s="112">
        <f>B18</f>
        <v>0</v>
      </c>
      <c r="C55" s="243">
        <f>C18</f>
        <v>16829912.190000001</v>
      </c>
      <c r="D55" s="243">
        <f>D18</f>
        <v>16829912.190000001</v>
      </c>
    </row>
    <row r="56" spans="1:4" x14ac:dyDescent="0.25">
      <c r="A56" s="53"/>
      <c r="B56" s="53"/>
      <c r="C56" s="53"/>
      <c r="D56" s="53"/>
    </row>
    <row r="57" spans="1:4" ht="32.25" customHeight="1" x14ac:dyDescent="0.25">
      <c r="A57" s="109" t="s">
        <v>201</v>
      </c>
      <c r="B57" s="206">
        <f>B48+B49-B53+B55</f>
        <v>0</v>
      </c>
      <c r="C57" s="206">
        <f>C48+C49-C53+C55</f>
        <v>35088800.170000032</v>
      </c>
      <c r="D57" s="206">
        <f>D48+D49-D53+D55</f>
        <v>38443794.790000021</v>
      </c>
    </row>
    <row r="58" spans="1:4" x14ac:dyDescent="0.25">
      <c r="A58" s="60"/>
      <c r="B58" s="60"/>
      <c r="C58" s="60"/>
      <c r="D58" s="60"/>
    </row>
    <row r="59" spans="1:4" ht="30" customHeight="1" x14ac:dyDescent="0.25">
      <c r="A59" s="109" t="s">
        <v>200</v>
      </c>
      <c r="B59" s="206">
        <f>B57-B49</f>
        <v>0</v>
      </c>
      <c r="C59" s="206">
        <f>C57-C49</f>
        <v>35088800.170000032</v>
      </c>
      <c r="D59" s="206">
        <f>D57-D49</f>
        <v>38443794.790000021</v>
      </c>
    </row>
    <row r="60" spans="1:4" x14ac:dyDescent="0.25">
      <c r="A60" s="57"/>
      <c r="B60" s="57"/>
      <c r="C60" s="57"/>
      <c r="D60" s="57"/>
    </row>
    <row r="61" spans="1:4" x14ac:dyDescent="0.25"/>
    <row r="62" spans="1:4" ht="30" x14ac:dyDescent="0.25">
      <c r="A62" s="106" t="s">
        <v>183</v>
      </c>
      <c r="B62" s="44" t="s">
        <v>190</v>
      </c>
      <c r="C62" s="44" t="s">
        <v>167</v>
      </c>
      <c r="D62" s="44" t="s">
        <v>182</v>
      </c>
    </row>
    <row r="63" spans="1:4" x14ac:dyDescent="0.25">
      <c r="A63" s="113" t="s">
        <v>170</v>
      </c>
      <c r="B63" s="176">
        <f>B10</f>
        <v>207500000</v>
      </c>
      <c r="C63" s="176">
        <f>C10</f>
        <v>107751012.59999999</v>
      </c>
      <c r="D63" s="176">
        <f>D10</f>
        <v>107751012.59999999</v>
      </c>
    </row>
    <row r="64" spans="1:4" ht="30" x14ac:dyDescent="0.25">
      <c r="A64" s="114" t="s">
        <v>202</v>
      </c>
      <c r="B64" s="182">
        <f>B65-B66</f>
        <v>-1607142.84</v>
      </c>
      <c r="C64" s="182">
        <f>C65-C66</f>
        <v>-803571.42</v>
      </c>
      <c r="D64" s="182">
        <f>D65-D66</f>
        <v>-803571.42</v>
      </c>
    </row>
    <row r="65" spans="1:4" x14ac:dyDescent="0.25">
      <c r="A65" s="115" t="s">
        <v>193</v>
      </c>
      <c r="B65" s="183">
        <f>B39</f>
        <v>0</v>
      </c>
      <c r="C65" s="183">
        <f t="shared" ref="C65:D65" si="2">C39</f>
        <v>0</v>
      </c>
      <c r="D65" s="183">
        <f t="shared" si="2"/>
        <v>0</v>
      </c>
    </row>
    <row r="66" spans="1:4" x14ac:dyDescent="0.25">
      <c r="A66" s="115" t="s">
        <v>196</v>
      </c>
      <c r="B66" s="183">
        <f>B42</f>
        <v>1607142.84</v>
      </c>
      <c r="C66" s="183">
        <f t="shared" ref="C66:D66" si="3">C42</f>
        <v>803571.42</v>
      </c>
      <c r="D66" s="183">
        <f t="shared" si="3"/>
        <v>803571.42</v>
      </c>
    </row>
    <row r="67" spans="1:4" x14ac:dyDescent="0.25">
      <c r="A67" s="53"/>
      <c r="B67" s="12"/>
      <c r="C67" s="12"/>
      <c r="D67" s="12"/>
    </row>
    <row r="68" spans="1:4" x14ac:dyDescent="0.25">
      <c r="A68" s="52" t="s">
        <v>203</v>
      </c>
      <c r="B68" s="183">
        <f>B15</f>
        <v>205892857.16</v>
      </c>
      <c r="C68" s="183">
        <f>C15</f>
        <v>102034907.83000001</v>
      </c>
      <c r="D68" s="183">
        <f>D15</f>
        <v>99615094.210000008</v>
      </c>
    </row>
    <row r="69" spans="1:4" x14ac:dyDescent="0.25">
      <c r="A69" s="53"/>
      <c r="B69" s="12"/>
      <c r="C69" s="12"/>
      <c r="D69" s="12"/>
    </row>
    <row r="70" spans="1:4" x14ac:dyDescent="0.25">
      <c r="A70" s="52" t="s">
        <v>176</v>
      </c>
      <c r="B70" s="111">
        <f>B19</f>
        <v>0</v>
      </c>
      <c r="C70" s="183">
        <f>C19</f>
        <v>58887793</v>
      </c>
      <c r="D70" s="183">
        <f>D19</f>
        <v>58887793</v>
      </c>
    </row>
    <row r="71" spans="1:4" x14ac:dyDescent="0.25">
      <c r="A71" s="53"/>
      <c r="B71" s="12"/>
      <c r="C71" s="12"/>
      <c r="D71" s="12"/>
    </row>
    <row r="72" spans="1:4" ht="30" customHeight="1" x14ac:dyDescent="0.25">
      <c r="A72" s="109" t="s">
        <v>205</v>
      </c>
      <c r="B72" s="182">
        <f>B63+B64-B68+B70</f>
        <v>0</v>
      </c>
      <c r="C72" s="182">
        <f t="shared" ref="C72:D72" si="4">C63+C64-C68+C70</f>
        <v>63800326.349999979</v>
      </c>
      <c r="D72" s="182">
        <f t="shared" si="4"/>
        <v>66220139.969999984</v>
      </c>
    </row>
    <row r="73" spans="1:4" x14ac:dyDescent="0.25">
      <c r="A73" s="53"/>
      <c r="B73" s="12"/>
      <c r="C73" s="12"/>
      <c r="D73" s="12"/>
    </row>
    <row r="74" spans="1:4" ht="30" customHeight="1" x14ac:dyDescent="0.25">
      <c r="A74" s="109" t="s">
        <v>204</v>
      </c>
      <c r="B74" s="182">
        <f>B72-B64</f>
        <v>1607142.84</v>
      </c>
      <c r="C74" s="182">
        <f t="shared" ref="C74:D74" si="5">C72-C64</f>
        <v>64603897.769999981</v>
      </c>
      <c r="D74" s="182">
        <f t="shared" si="5"/>
        <v>67023711.389999986</v>
      </c>
    </row>
    <row r="75" spans="1:4" x14ac:dyDescent="0.25">
      <c r="A75" s="57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420759000</v>
      </c>
      <c r="Q2" s="18">
        <f>'Formato 4'!C8</f>
        <v>219337168.31999999</v>
      </c>
      <c r="R2" s="18">
        <f>'Formato 4'!D8</f>
        <v>219337168.31999999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213259000</v>
      </c>
      <c r="Q3" s="18">
        <f>'Formato 4'!C9</f>
        <v>111586155.72000001</v>
      </c>
      <c r="R3" s="18">
        <f>'Formato 4'!D9</f>
        <v>111586155.72000001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207500000</v>
      </c>
      <c r="Q4" s="18">
        <f>'Formato 4'!C10</f>
        <v>107751012.59999999</v>
      </c>
      <c r="R4" s="18">
        <f>'Formato 4'!D10</f>
        <v>107751012.59999999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419151857.15999997</v>
      </c>
      <c r="Q6" s="18">
        <f>'Formato 4'!C13</f>
        <v>195362175.56999999</v>
      </c>
      <c r="R6" s="18">
        <f>'Formato 4'!D13</f>
        <v>189587367.32999998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213259000</v>
      </c>
      <c r="Q7" s="18">
        <f>'Formato 4'!C14</f>
        <v>93327267.73999998</v>
      </c>
      <c r="R7" s="18">
        <f>'Formato 4'!D14</f>
        <v>89972273.11999999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205892857.16</v>
      </c>
      <c r="Q8" s="18">
        <f>'Formato 4'!C15</f>
        <v>102034907.83000001</v>
      </c>
      <c r="R8" s="18">
        <f>'Formato 4'!D15</f>
        <v>99615094.210000008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75717705.189999998</v>
      </c>
      <c r="R9" s="18">
        <f>'Formato 4'!D17</f>
        <v>75717705.189999998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16829912.190000001</v>
      </c>
      <c r="R10" s="18">
        <f>'Formato 4'!D18</f>
        <v>16829912.190000001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58887793</v>
      </c>
      <c r="R11" s="18">
        <f>'Formato 4'!D19</f>
        <v>58887793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1607142.8400000334</v>
      </c>
      <c r="Q12" s="18">
        <f>'Formato 4'!C21</f>
        <v>99692697.939999998</v>
      </c>
      <c r="R12" s="18">
        <f>'Formato 4'!D21</f>
        <v>105467506.18000001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1607142.8400000334</v>
      </c>
      <c r="Q13" s="18">
        <f>'Formato 4'!C23</f>
        <v>99692697.939999998</v>
      </c>
      <c r="R13" s="18">
        <f>'Formato 4'!D23</f>
        <v>105467506.18000001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1607142.8400000334</v>
      </c>
      <c r="Q14" s="18">
        <f>'Formato 4'!C25</f>
        <v>23974992.75</v>
      </c>
      <c r="R14" s="18">
        <f>'Formato 4'!D25</f>
        <v>29749800.99000001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1500000</v>
      </c>
      <c r="Q15">
        <f>'Formato 4'!C29</f>
        <v>516806.87</v>
      </c>
      <c r="R15">
        <f>'Formato 4'!D29</f>
        <v>516806.87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200000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1300000</v>
      </c>
      <c r="Q17">
        <f>'Formato 4'!C31</f>
        <v>516806.87</v>
      </c>
      <c r="R17">
        <f>'Formato 4'!D31</f>
        <v>516806.87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3107142.8400000334</v>
      </c>
      <c r="Q18">
        <f>'Formato 4'!C33</f>
        <v>24491799.620000001</v>
      </c>
      <c r="R18">
        <f>'Formato 4'!D33</f>
        <v>30266607.860000011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1607142.84</v>
      </c>
      <c r="Q22">
        <f>'Formato 4'!C40</f>
        <v>803571.42</v>
      </c>
      <c r="R22">
        <f>'Formato 4'!D40</f>
        <v>803571.42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1607142.84</v>
      </c>
      <c r="Q24">
        <f>'Formato 4'!C42</f>
        <v>803571.42</v>
      </c>
      <c r="R24">
        <f>'Formato 4'!D42</f>
        <v>803571.42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-1607142.84</v>
      </c>
      <c r="Q25">
        <f>'Formato 4'!C44</f>
        <v>-803571.42</v>
      </c>
      <c r="R25">
        <f>'Formato 4'!D44</f>
        <v>-803571.42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213259000</v>
      </c>
      <c r="Q26">
        <f>'Formato 4'!C48</f>
        <v>111586155.72000001</v>
      </c>
      <c r="R26">
        <f>'Formato 4'!D48</f>
        <v>111586155.72000001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213259000</v>
      </c>
      <c r="Q30">
        <f>'Formato 4'!C53</f>
        <v>93327267.73999998</v>
      </c>
      <c r="R30">
        <f>'Formato 4'!D53</f>
        <v>89972273.11999999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16829912.190000001</v>
      </c>
      <c r="R31">
        <f>'Formato 4'!D55</f>
        <v>16829912.190000001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207500000</v>
      </c>
      <c r="Q32">
        <f>'Formato 4'!C63</f>
        <v>107751012.59999999</v>
      </c>
      <c r="R32">
        <f>'Formato 4'!D63</f>
        <v>107751012.59999999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-1607142.84</v>
      </c>
      <c r="Q33">
        <f>'Formato 4'!C64</f>
        <v>-803571.42</v>
      </c>
      <c r="R33">
        <f>'Formato 4'!D64</f>
        <v>-803571.42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1607142.84</v>
      </c>
      <c r="Q35">
        <f>'Formato 4'!C66</f>
        <v>803571.42</v>
      </c>
      <c r="R35">
        <f>'Formato 4'!D66</f>
        <v>803571.42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205892857.16</v>
      </c>
      <c r="Q36">
        <f>'Formato 4'!C68</f>
        <v>102034907.83000001</v>
      </c>
      <c r="R36">
        <f>'Formato 4'!D68</f>
        <v>99615094.210000008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58887793</v>
      </c>
      <c r="R37">
        <f>'Formato 4'!D70</f>
        <v>58887793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63800326.349999979</v>
      </c>
      <c r="R38">
        <f>'Formato 4'!D72</f>
        <v>66220139.969999984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1607142.84</v>
      </c>
      <c r="Q39">
        <f>'Formato 4'!C74</f>
        <v>64603897.769999981</v>
      </c>
      <c r="R39">
        <f>'Formato 4'!D74</f>
        <v>67023711.389999986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>
    <pageSetUpPr fitToPage="1"/>
  </sheetPr>
  <dimension ref="A1:H76"/>
  <sheetViews>
    <sheetView showGridLines="0" zoomScale="85" zoomScaleNormal="85" workbookViewId="0">
      <selection activeCell="B66" sqref="B66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81" customFormat="1" ht="37.5" customHeight="1" x14ac:dyDescent="0.25">
      <c r="A1" s="345" t="s">
        <v>206</v>
      </c>
      <c r="B1" s="345"/>
      <c r="C1" s="345"/>
      <c r="D1" s="345"/>
      <c r="E1" s="345"/>
      <c r="F1" s="345"/>
      <c r="G1" s="345"/>
    </row>
    <row r="2" spans="1:8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9"/>
    </row>
    <row r="3" spans="1:8" x14ac:dyDescent="0.25">
      <c r="A3" s="330" t="s">
        <v>207</v>
      </c>
      <c r="B3" s="331"/>
      <c r="C3" s="331"/>
      <c r="D3" s="331"/>
      <c r="E3" s="331"/>
      <c r="F3" s="331"/>
      <c r="G3" s="332"/>
    </row>
    <row r="4" spans="1:8" ht="14.25" x14ac:dyDescent="0.45">
      <c r="A4" s="333" t="str">
        <f>TRIMESTRE</f>
        <v>Del 1 de enero al 30 de junio de 2020 (b)</v>
      </c>
      <c r="B4" s="334"/>
      <c r="C4" s="334"/>
      <c r="D4" s="334"/>
      <c r="E4" s="334"/>
      <c r="F4" s="334"/>
      <c r="G4" s="335"/>
    </row>
    <row r="5" spans="1:8" ht="14.25" x14ac:dyDescent="0.45">
      <c r="A5" s="336" t="s">
        <v>118</v>
      </c>
      <c r="B5" s="337"/>
      <c r="C5" s="337"/>
      <c r="D5" s="337"/>
      <c r="E5" s="337"/>
      <c r="F5" s="337"/>
      <c r="G5" s="338"/>
    </row>
    <row r="6" spans="1:8" x14ac:dyDescent="0.25">
      <c r="A6" s="342" t="s">
        <v>214</v>
      </c>
      <c r="B6" s="344" t="s">
        <v>208</v>
      </c>
      <c r="C6" s="344"/>
      <c r="D6" s="344"/>
      <c r="E6" s="344"/>
      <c r="F6" s="344"/>
      <c r="G6" s="344" t="s">
        <v>209</v>
      </c>
    </row>
    <row r="7" spans="1:8" ht="30" x14ac:dyDescent="0.25">
      <c r="A7" s="343"/>
      <c r="B7" s="45" t="s">
        <v>210</v>
      </c>
      <c r="C7" s="44" t="s">
        <v>211</v>
      </c>
      <c r="D7" s="45" t="s">
        <v>212</v>
      </c>
      <c r="E7" s="45" t="s">
        <v>167</v>
      </c>
      <c r="F7" s="45" t="s">
        <v>213</v>
      </c>
      <c r="G7" s="344"/>
    </row>
    <row r="8" spans="1:8" x14ac:dyDescent="0.25">
      <c r="A8" s="51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2" t="s">
        <v>216</v>
      </c>
      <c r="B9" s="209">
        <v>19780000</v>
      </c>
      <c r="C9" s="210">
        <v>1500000</v>
      </c>
      <c r="D9" s="208">
        <v>21280000</v>
      </c>
      <c r="E9" s="207">
        <v>18769161.57</v>
      </c>
      <c r="F9" s="207">
        <v>18769161.57</v>
      </c>
      <c r="G9" s="208">
        <v>-1010838.4299999997</v>
      </c>
      <c r="H9" s="8"/>
    </row>
    <row r="10" spans="1:8" ht="14.25" customHeight="1" x14ac:dyDescent="0.25">
      <c r="A10" s="52" t="s">
        <v>217</v>
      </c>
      <c r="B10" s="209">
        <v>0</v>
      </c>
      <c r="C10" s="210">
        <v>0</v>
      </c>
      <c r="D10" s="208">
        <v>0</v>
      </c>
      <c r="E10" s="207">
        <v>0</v>
      </c>
      <c r="F10" s="207">
        <v>0</v>
      </c>
      <c r="G10" s="208">
        <v>0</v>
      </c>
    </row>
    <row r="11" spans="1:8" ht="14.25" customHeight="1" x14ac:dyDescent="0.25">
      <c r="A11" s="52" t="s">
        <v>218</v>
      </c>
      <c r="B11" s="209">
        <v>6000000</v>
      </c>
      <c r="C11" s="210">
        <v>-168800</v>
      </c>
      <c r="D11" s="208">
        <v>5831200</v>
      </c>
      <c r="E11" s="207">
        <v>1920730</v>
      </c>
      <c r="F11" s="207">
        <v>1920730</v>
      </c>
      <c r="G11" s="208">
        <v>-4079270</v>
      </c>
    </row>
    <row r="12" spans="1:8" ht="14.25" customHeight="1" x14ac:dyDescent="0.25">
      <c r="A12" s="52" t="s">
        <v>219</v>
      </c>
      <c r="B12" s="209">
        <v>26008700</v>
      </c>
      <c r="C12" s="210">
        <v>1500000</v>
      </c>
      <c r="D12" s="208">
        <v>27508700</v>
      </c>
      <c r="E12" s="207">
        <v>11242797.49</v>
      </c>
      <c r="F12" s="207">
        <v>11242797.49</v>
      </c>
      <c r="G12" s="208">
        <v>-14765902.51</v>
      </c>
    </row>
    <row r="13" spans="1:8" ht="14.25" customHeight="1" x14ac:dyDescent="0.25">
      <c r="A13" s="52" t="s">
        <v>220</v>
      </c>
      <c r="B13" s="209">
        <v>4300300</v>
      </c>
      <c r="C13" s="210">
        <v>0</v>
      </c>
      <c r="D13" s="208">
        <v>4300300</v>
      </c>
      <c r="E13" s="207">
        <v>1595517.31</v>
      </c>
      <c r="F13" s="207">
        <v>1595517.31</v>
      </c>
      <c r="G13" s="208">
        <v>-2704782.69</v>
      </c>
    </row>
    <row r="14" spans="1:8" ht="14.25" customHeight="1" x14ac:dyDescent="0.25">
      <c r="A14" s="52" t="s">
        <v>221</v>
      </c>
      <c r="B14" s="209">
        <v>2170000</v>
      </c>
      <c r="C14" s="210">
        <v>0</v>
      </c>
      <c r="D14" s="208">
        <v>2170000</v>
      </c>
      <c r="E14" s="207">
        <v>643780.11</v>
      </c>
      <c r="F14" s="207">
        <v>643780.11</v>
      </c>
      <c r="G14" s="208">
        <v>-1526219.8900000001</v>
      </c>
    </row>
    <row r="15" spans="1:8" ht="14.25" customHeight="1" x14ac:dyDescent="0.25">
      <c r="A15" s="52" t="s">
        <v>222</v>
      </c>
      <c r="B15" s="209">
        <v>0</v>
      </c>
      <c r="C15" s="213">
        <v>0</v>
      </c>
      <c r="D15" s="212">
        <v>0</v>
      </c>
      <c r="E15" s="211">
        <v>0</v>
      </c>
      <c r="F15" s="211">
        <v>0</v>
      </c>
      <c r="G15" s="212">
        <v>0</v>
      </c>
    </row>
    <row r="16" spans="1:8" ht="14.25" customHeight="1" x14ac:dyDescent="0.25">
      <c r="A16" s="10" t="s">
        <v>275</v>
      </c>
      <c r="B16" s="216">
        <f t="shared" ref="B16:G16" si="0">SUM(B17:B27)</f>
        <v>152400000</v>
      </c>
      <c r="C16" s="216">
        <f t="shared" si="0"/>
        <v>4534371</v>
      </c>
      <c r="D16" s="216">
        <f t="shared" si="0"/>
        <v>156934371</v>
      </c>
      <c r="E16" s="216">
        <f t="shared" si="0"/>
        <v>76467020.020000011</v>
      </c>
      <c r="F16" s="216">
        <f t="shared" si="0"/>
        <v>76467020.020000011</v>
      </c>
      <c r="G16" s="216">
        <f t="shared" si="0"/>
        <v>-75932979.979999989</v>
      </c>
    </row>
    <row r="17" spans="1:7" x14ac:dyDescent="0.25">
      <c r="A17" s="61" t="s">
        <v>223</v>
      </c>
      <c r="B17" s="217">
        <v>104000000</v>
      </c>
      <c r="C17" s="218">
        <v>347156</v>
      </c>
      <c r="D17" s="215">
        <v>104347156</v>
      </c>
      <c r="E17" s="214">
        <v>50407023.600000001</v>
      </c>
      <c r="F17" s="214">
        <v>50407023.600000001</v>
      </c>
      <c r="G17" s="215">
        <v>-53592976.399999999</v>
      </c>
    </row>
    <row r="18" spans="1:7" x14ac:dyDescent="0.25">
      <c r="A18" s="61" t="s">
        <v>224</v>
      </c>
      <c r="B18" s="217">
        <v>25000000</v>
      </c>
      <c r="C18" s="218">
        <v>639546</v>
      </c>
      <c r="D18" s="215">
        <v>25639546</v>
      </c>
      <c r="E18" s="215">
        <v>12772933.359999999</v>
      </c>
      <c r="F18" s="215">
        <v>12772933.359999999</v>
      </c>
      <c r="G18" s="215">
        <v>-12227066.640000001</v>
      </c>
    </row>
    <row r="19" spans="1:7" x14ac:dyDescent="0.25">
      <c r="A19" s="61" t="s">
        <v>225</v>
      </c>
      <c r="B19" s="217">
        <v>7400000</v>
      </c>
      <c r="C19" s="218">
        <v>828457</v>
      </c>
      <c r="D19" s="215">
        <v>8228457</v>
      </c>
      <c r="E19" s="215">
        <v>4209149.58</v>
      </c>
      <c r="F19" s="215">
        <v>4209149.58</v>
      </c>
      <c r="G19" s="215">
        <v>-3190850.42</v>
      </c>
    </row>
    <row r="20" spans="1:7" x14ac:dyDescent="0.25">
      <c r="A20" s="61" t="s">
        <v>226</v>
      </c>
      <c r="B20" s="217">
        <v>0</v>
      </c>
      <c r="C20" s="218">
        <v>0</v>
      </c>
      <c r="D20" s="215">
        <v>0</v>
      </c>
      <c r="E20" s="215">
        <v>0</v>
      </c>
      <c r="F20" s="215">
        <v>0</v>
      </c>
      <c r="G20" s="215">
        <v>0</v>
      </c>
    </row>
    <row r="21" spans="1:7" x14ac:dyDescent="0.25">
      <c r="A21" s="61" t="s">
        <v>227</v>
      </c>
      <c r="B21" s="217">
        <v>0</v>
      </c>
      <c r="C21" s="218">
        <v>0</v>
      </c>
      <c r="D21" s="215">
        <v>0</v>
      </c>
      <c r="E21" s="215">
        <v>0</v>
      </c>
      <c r="F21" s="215">
        <v>0</v>
      </c>
      <c r="G21" s="215">
        <v>0</v>
      </c>
    </row>
    <row r="22" spans="1:7" x14ac:dyDescent="0.25">
      <c r="A22" s="61" t="s">
        <v>228</v>
      </c>
      <c r="B22" s="217">
        <v>2600000</v>
      </c>
      <c r="C22" s="218">
        <v>864606</v>
      </c>
      <c r="D22" s="215">
        <v>3464606</v>
      </c>
      <c r="E22" s="215">
        <v>1433537.27</v>
      </c>
      <c r="F22" s="215">
        <v>1433537.27</v>
      </c>
      <c r="G22" s="215">
        <v>-1166462.73</v>
      </c>
    </row>
    <row r="23" spans="1:7" x14ac:dyDescent="0.25">
      <c r="A23" s="61" t="s">
        <v>229</v>
      </c>
      <c r="B23" s="217">
        <v>0</v>
      </c>
      <c r="C23" s="218">
        <v>0</v>
      </c>
      <c r="D23" s="215">
        <v>0</v>
      </c>
      <c r="E23" s="215">
        <v>0</v>
      </c>
      <c r="F23" s="215">
        <v>0</v>
      </c>
      <c r="G23" s="215">
        <v>0</v>
      </c>
    </row>
    <row r="24" spans="1:7" x14ac:dyDescent="0.25">
      <c r="A24" s="61" t="s">
        <v>230</v>
      </c>
      <c r="B24" s="217">
        <v>0</v>
      </c>
      <c r="C24" s="218">
        <v>0</v>
      </c>
      <c r="D24" s="215">
        <v>0</v>
      </c>
      <c r="E24" s="215">
        <v>0</v>
      </c>
      <c r="F24" s="215">
        <v>0</v>
      </c>
      <c r="G24" s="215">
        <v>0</v>
      </c>
    </row>
    <row r="25" spans="1:7" x14ac:dyDescent="0.25">
      <c r="A25" s="61" t="s">
        <v>231</v>
      </c>
      <c r="B25" s="217">
        <v>4400000</v>
      </c>
      <c r="C25" s="218">
        <v>132107</v>
      </c>
      <c r="D25" s="215">
        <v>4532107</v>
      </c>
      <c r="E25" s="215">
        <v>1710609.39</v>
      </c>
      <c r="F25" s="215">
        <v>1710609.39</v>
      </c>
      <c r="G25" s="215">
        <v>-2689390.6100000003</v>
      </c>
    </row>
    <row r="26" spans="1:7" ht="14.25" customHeight="1" x14ac:dyDescent="0.25">
      <c r="A26" s="61" t="s">
        <v>232</v>
      </c>
      <c r="B26" s="217">
        <v>9000000</v>
      </c>
      <c r="C26" s="218">
        <v>1722499</v>
      </c>
      <c r="D26" s="215">
        <v>10722499</v>
      </c>
      <c r="E26" s="215">
        <v>5933766.8200000003</v>
      </c>
      <c r="F26" s="215">
        <v>5933766.8200000003</v>
      </c>
      <c r="G26" s="215">
        <v>-3066233.1799999997</v>
      </c>
    </row>
    <row r="27" spans="1:7" x14ac:dyDescent="0.25">
      <c r="A27" s="61" t="s">
        <v>233</v>
      </c>
      <c r="B27" s="217">
        <v>0</v>
      </c>
      <c r="C27" s="218">
        <v>0</v>
      </c>
      <c r="D27" s="215">
        <v>0</v>
      </c>
      <c r="E27" s="215">
        <v>0</v>
      </c>
      <c r="F27" s="215">
        <v>0</v>
      </c>
      <c r="G27" s="215">
        <v>0</v>
      </c>
    </row>
    <row r="28" spans="1:7" x14ac:dyDescent="0.25">
      <c r="A28" s="52" t="s">
        <v>234</v>
      </c>
      <c r="B28" s="216">
        <f t="shared" ref="B28:G28" si="1">SUM(B29:B33)</f>
        <v>2600000</v>
      </c>
      <c r="C28" s="216">
        <f t="shared" si="1"/>
        <v>-559841</v>
      </c>
      <c r="D28" s="216">
        <f t="shared" si="1"/>
        <v>2040159</v>
      </c>
      <c r="E28" s="216">
        <f t="shared" si="1"/>
        <v>947149.22</v>
      </c>
      <c r="F28" s="216">
        <f t="shared" si="1"/>
        <v>947149.22</v>
      </c>
      <c r="G28" s="216">
        <f t="shared" si="1"/>
        <v>-1652850.78</v>
      </c>
    </row>
    <row r="29" spans="1:7" x14ac:dyDescent="0.25">
      <c r="A29" s="61" t="s">
        <v>235</v>
      </c>
      <c r="B29" s="221">
        <v>20000</v>
      </c>
      <c r="C29" s="222">
        <v>-20000</v>
      </c>
      <c r="D29" s="220">
        <v>0</v>
      </c>
      <c r="E29" s="219">
        <v>8686.48</v>
      </c>
      <c r="F29" s="219">
        <v>8686.48</v>
      </c>
      <c r="G29" s="220">
        <v>-11313.52</v>
      </c>
    </row>
    <row r="30" spans="1:7" x14ac:dyDescent="0.25">
      <c r="A30" s="61" t="s">
        <v>236</v>
      </c>
      <c r="B30" s="221">
        <v>280000</v>
      </c>
      <c r="C30" s="222">
        <v>12366</v>
      </c>
      <c r="D30" s="220">
        <v>292366</v>
      </c>
      <c r="E30" s="220">
        <v>146182.92000000001</v>
      </c>
      <c r="F30" s="220">
        <v>146182.92000000001</v>
      </c>
      <c r="G30" s="220">
        <v>-133817.07999999999</v>
      </c>
    </row>
    <row r="31" spans="1:7" x14ac:dyDescent="0.25">
      <c r="A31" s="61" t="s">
        <v>237</v>
      </c>
      <c r="B31" s="221">
        <v>1500000</v>
      </c>
      <c r="C31" s="222">
        <v>-22094</v>
      </c>
      <c r="D31" s="220">
        <v>1477906</v>
      </c>
      <c r="E31" s="220">
        <v>675615.19</v>
      </c>
      <c r="F31" s="220">
        <v>675615.19</v>
      </c>
      <c r="G31" s="220">
        <v>-824384.81</v>
      </c>
    </row>
    <row r="32" spans="1:7" x14ac:dyDescent="0.25">
      <c r="A32" s="61" t="s">
        <v>238</v>
      </c>
      <c r="B32" s="221">
        <v>0</v>
      </c>
      <c r="C32" s="222">
        <v>0</v>
      </c>
      <c r="D32" s="220">
        <v>0</v>
      </c>
      <c r="E32" s="220">
        <v>0</v>
      </c>
      <c r="F32" s="220">
        <v>0</v>
      </c>
      <c r="G32" s="220">
        <v>0</v>
      </c>
    </row>
    <row r="33" spans="1:8" x14ac:dyDescent="0.25">
      <c r="A33" s="61" t="s">
        <v>239</v>
      </c>
      <c r="B33" s="221">
        <v>800000</v>
      </c>
      <c r="C33" s="222">
        <v>-530113</v>
      </c>
      <c r="D33" s="220">
        <v>269887</v>
      </c>
      <c r="E33" s="220">
        <v>116664.63</v>
      </c>
      <c r="F33" s="220">
        <v>116664.63</v>
      </c>
      <c r="G33" s="220">
        <v>-683335.37</v>
      </c>
    </row>
    <row r="34" spans="1:8" x14ac:dyDescent="0.25">
      <c r="A34" s="52" t="s">
        <v>240</v>
      </c>
      <c r="B34" s="225">
        <v>0</v>
      </c>
      <c r="C34" s="226">
        <v>0</v>
      </c>
      <c r="D34" s="224">
        <v>0</v>
      </c>
      <c r="E34" s="223">
        <v>0</v>
      </c>
      <c r="F34" s="223">
        <v>0</v>
      </c>
      <c r="G34" s="224">
        <v>0</v>
      </c>
    </row>
    <row r="35" spans="1:8" x14ac:dyDescent="0.25">
      <c r="A35" s="52" t="s">
        <v>241</v>
      </c>
      <c r="B35" s="225">
        <v>0</v>
      </c>
      <c r="C35" s="226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8" x14ac:dyDescent="0.25">
      <c r="A36" s="61" t="s">
        <v>242</v>
      </c>
      <c r="B36" s="229">
        <v>0</v>
      </c>
      <c r="C36" s="230">
        <v>0</v>
      </c>
      <c r="D36" s="228">
        <v>0</v>
      </c>
      <c r="E36" s="227">
        <v>0</v>
      </c>
      <c r="F36" s="227">
        <v>0</v>
      </c>
      <c r="G36" s="228">
        <v>0</v>
      </c>
    </row>
    <row r="37" spans="1:8" x14ac:dyDescent="0.25">
      <c r="A37" s="52" t="s">
        <v>243</v>
      </c>
      <c r="B37" s="229">
        <v>0</v>
      </c>
      <c r="C37" s="230">
        <v>0</v>
      </c>
      <c r="D37" s="228">
        <v>0</v>
      </c>
      <c r="E37" s="228">
        <v>0</v>
      </c>
      <c r="F37" s="228">
        <v>0</v>
      </c>
      <c r="G37" s="228">
        <v>0</v>
      </c>
    </row>
    <row r="38" spans="1:8" ht="14.25" customHeight="1" x14ac:dyDescent="0.25">
      <c r="A38" s="61" t="s">
        <v>244</v>
      </c>
      <c r="B38" s="229">
        <v>0</v>
      </c>
      <c r="C38" s="230">
        <v>0</v>
      </c>
      <c r="D38" s="228">
        <v>0</v>
      </c>
      <c r="E38" s="228">
        <v>0</v>
      </c>
      <c r="F38" s="228">
        <v>0</v>
      </c>
      <c r="G38" s="228">
        <v>0</v>
      </c>
    </row>
    <row r="39" spans="1:8" x14ac:dyDescent="0.25">
      <c r="A39" s="61" t="s">
        <v>245</v>
      </c>
      <c r="B39" s="229">
        <v>0</v>
      </c>
      <c r="C39" s="230">
        <v>0</v>
      </c>
      <c r="D39" s="228">
        <v>0</v>
      </c>
      <c r="E39" s="228">
        <v>0</v>
      </c>
      <c r="F39" s="228">
        <v>0</v>
      </c>
      <c r="G39" s="228">
        <v>0</v>
      </c>
    </row>
    <row r="40" spans="1:8" x14ac:dyDescent="0.25">
      <c r="A40" s="53"/>
      <c r="B40" s="58"/>
      <c r="C40" s="58"/>
      <c r="D40" s="58"/>
      <c r="E40" s="58"/>
      <c r="F40" s="58"/>
      <c r="G40" s="58"/>
    </row>
    <row r="41" spans="1:8" x14ac:dyDescent="0.25">
      <c r="A41" s="54" t="s">
        <v>276</v>
      </c>
      <c r="B41" s="206">
        <f t="shared" ref="B41:G41" si="2">SUM(B9,B10,B11,B12,B13,B14,B15,B16,B28,B34,B35,B37)</f>
        <v>213259000</v>
      </c>
      <c r="C41" s="206">
        <f t="shared" si="2"/>
        <v>6805730</v>
      </c>
      <c r="D41" s="206">
        <f t="shared" si="2"/>
        <v>220064730</v>
      </c>
      <c r="E41" s="206">
        <f t="shared" si="2"/>
        <v>111586155.72000001</v>
      </c>
      <c r="F41" s="206">
        <f t="shared" si="2"/>
        <v>111586155.72000001</v>
      </c>
      <c r="G41" s="206">
        <f t="shared" si="2"/>
        <v>-101672844.27999999</v>
      </c>
    </row>
    <row r="42" spans="1:8" x14ac:dyDescent="0.25">
      <c r="A42" s="54" t="s">
        <v>246</v>
      </c>
      <c r="B42" s="116"/>
      <c r="C42" s="116"/>
      <c r="D42" s="116"/>
      <c r="E42" s="116"/>
      <c r="F42" s="116"/>
      <c r="G42" s="59"/>
      <c r="H42" s="8"/>
    </row>
    <row r="43" spans="1:8" ht="14.25" x14ac:dyDescent="0.45">
      <c r="A43" s="53"/>
      <c r="B43" s="53"/>
      <c r="C43" s="53"/>
      <c r="D43" s="53"/>
      <c r="E43" s="53"/>
      <c r="F43" s="53"/>
      <c r="G43" s="53"/>
    </row>
    <row r="44" spans="1:8" x14ac:dyDescent="0.25">
      <c r="A44" s="54" t="s">
        <v>247</v>
      </c>
      <c r="B44" s="53"/>
      <c r="C44" s="53"/>
      <c r="D44" s="53"/>
      <c r="E44" s="53"/>
      <c r="F44" s="53"/>
      <c r="G44" s="53"/>
    </row>
    <row r="45" spans="1:8" x14ac:dyDescent="0.25">
      <c r="A45" s="52" t="s">
        <v>248</v>
      </c>
      <c r="B45" s="233">
        <f>SUM(B46:B53)</f>
        <v>177500000</v>
      </c>
      <c r="C45" s="233">
        <f t="shared" ref="C45:G45" si="3">SUM(C46:C53)</f>
        <v>5015767</v>
      </c>
      <c r="D45" s="233">
        <f t="shared" si="3"/>
        <v>182515767</v>
      </c>
      <c r="E45" s="233">
        <f t="shared" si="3"/>
        <v>99578460</v>
      </c>
      <c r="F45" s="233">
        <f t="shared" si="3"/>
        <v>99578460</v>
      </c>
      <c r="G45" s="233">
        <f t="shared" si="3"/>
        <v>-77921540</v>
      </c>
    </row>
    <row r="46" spans="1:8" x14ac:dyDescent="0.25">
      <c r="A46" s="65" t="s">
        <v>249</v>
      </c>
      <c r="B46" s="234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</row>
    <row r="47" spans="1:8" x14ac:dyDescent="0.25">
      <c r="A47" s="65" t="s">
        <v>250</v>
      </c>
      <c r="B47" s="234">
        <v>0</v>
      </c>
      <c r="C47" s="232">
        <v>0</v>
      </c>
      <c r="D47" s="232">
        <v>0</v>
      </c>
      <c r="E47" s="232">
        <v>0</v>
      </c>
      <c r="F47" s="232">
        <v>0</v>
      </c>
      <c r="G47" s="232">
        <v>0</v>
      </c>
    </row>
    <row r="48" spans="1:8" x14ac:dyDescent="0.25">
      <c r="A48" s="65" t="s">
        <v>251</v>
      </c>
      <c r="B48" s="234">
        <v>81000000</v>
      </c>
      <c r="C48" s="231">
        <v>2205739</v>
      </c>
      <c r="D48" s="232">
        <v>83205739</v>
      </c>
      <c r="E48" s="231">
        <v>49923444</v>
      </c>
      <c r="F48" s="231">
        <v>49923444</v>
      </c>
      <c r="G48" s="232">
        <v>-31076556</v>
      </c>
    </row>
    <row r="49" spans="1:7" ht="30" x14ac:dyDescent="0.25">
      <c r="A49" s="65" t="s">
        <v>252</v>
      </c>
      <c r="B49" s="234">
        <v>96500000</v>
      </c>
      <c r="C49" s="231">
        <v>2810028</v>
      </c>
      <c r="D49" s="232">
        <v>99310028</v>
      </c>
      <c r="E49" s="231">
        <v>49655016</v>
      </c>
      <c r="F49" s="231">
        <v>49655016</v>
      </c>
      <c r="G49" s="232">
        <v>-46844984</v>
      </c>
    </row>
    <row r="50" spans="1:7" x14ac:dyDescent="0.25">
      <c r="A50" s="65" t="s">
        <v>253</v>
      </c>
      <c r="B50" s="234">
        <v>0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</row>
    <row r="51" spans="1:7" x14ac:dyDescent="0.25">
      <c r="A51" s="65" t="s">
        <v>254</v>
      </c>
      <c r="B51" s="234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</row>
    <row r="52" spans="1:7" x14ac:dyDescent="0.25">
      <c r="A52" s="47" t="s">
        <v>255</v>
      </c>
      <c r="B52" s="234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</row>
    <row r="53" spans="1:7" x14ac:dyDescent="0.25">
      <c r="A53" s="61" t="s">
        <v>256</v>
      </c>
      <c r="B53" s="234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</row>
    <row r="54" spans="1:7" x14ac:dyDescent="0.25">
      <c r="A54" s="52" t="s">
        <v>257</v>
      </c>
      <c r="B54" s="233">
        <f t="shared" ref="B54:G54" si="4">SUM(B55:B58)</f>
        <v>30000000</v>
      </c>
      <c r="C54" s="233">
        <f t="shared" si="4"/>
        <v>33983433.019999996</v>
      </c>
      <c r="D54" s="233">
        <f t="shared" si="4"/>
        <v>63983433.019999996</v>
      </c>
      <c r="E54" s="233">
        <f t="shared" si="4"/>
        <v>7017168.7999999998</v>
      </c>
      <c r="F54" s="233">
        <f t="shared" si="4"/>
        <v>7017168.7999999998</v>
      </c>
      <c r="G54" s="233">
        <f t="shared" si="4"/>
        <v>-22982831.199999999</v>
      </c>
    </row>
    <row r="55" spans="1:7" x14ac:dyDescent="0.25">
      <c r="A55" s="47" t="s">
        <v>258</v>
      </c>
      <c r="B55" s="238">
        <v>0</v>
      </c>
      <c r="C55" s="236">
        <v>0</v>
      </c>
      <c r="D55" s="236">
        <v>0</v>
      </c>
      <c r="E55" s="236">
        <v>0</v>
      </c>
      <c r="F55" s="236">
        <v>0</v>
      </c>
      <c r="G55" s="236">
        <v>0</v>
      </c>
    </row>
    <row r="56" spans="1:7" x14ac:dyDescent="0.25">
      <c r="A56" s="65" t="s">
        <v>259</v>
      </c>
      <c r="B56" s="238">
        <v>0</v>
      </c>
      <c r="C56" s="236">
        <v>0</v>
      </c>
      <c r="D56" s="236">
        <v>0</v>
      </c>
      <c r="E56" s="236">
        <v>0</v>
      </c>
      <c r="F56" s="236">
        <v>0</v>
      </c>
      <c r="G56" s="236">
        <v>0</v>
      </c>
    </row>
    <row r="57" spans="1:7" x14ac:dyDescent="0.25">
      <c r="A57" s="65" t="s">
        <v>260</v>
      </c>
      <c r="B57" s="238">
        <v>0</v>
      </c>
      <c r="C57" s="236">
        <v>0</v>
      </c>
      <c r="D57" s="236">
        <v>0</v>
      </c>
      <c r="E57" s="236">
        <v>0</v>
      </c>
      <c r="F57" s="236">
        <v>0</v>
      </c>
      <c r="G57" s="236">
        <v>0</v>
      </c>
    </row>
    <row r="58" spans="1:7" x14ac:dyDescent="0.25">
      <c r="A58" s="47" t="s">
        <v>261</v>
      </c>
      <c r="B58" s="238">
        <v>30000000</v>
      </c>
      <c r="C58" s="235">
        <v>33983433.019999996</v>
      </c>
      <c r="D58" s="236">
        <v>63983433.019999996</v>
      </c>
      <c r="E58" s="235">
        <v>7017168.7999999998</v>
      </c>
      <c r="F58" s="235">
        <v>7017168.7999999998</v>
      </c>
      <c r="G58" s="236">
        <v>-22982831.199999999</v>
      </c>
    </row>
    <row r="59" spans="1:7" x14ac:dyDescent="0.25">
      <c r="A59" s="52" t="s">
        <v>262</v>
      </c>
      <c r="B59" s="237">
        <v>0</v>
      </c>
      <c r="C59" s="236">
        <v>0</v>
      </c>
      <c r="D59" s="236">
        <v>0</v>
      </c>
      <c r="E59" s="236">
        <v>0</v>
      </c>
      <c r="F59" s="236">
        <v>0</v>
      </c>
      <c r="G59" s="236">
        <v>0</v>
      </c>
    </row>
    <row r="60" spans="1:7" x14ac:dyDescent="0.25">
      <c r="A60" s="65" t="s">
        <v>263</v>
      </c>
      <c r="B60" s="238">
        <v>0</v>
      </c>
      <c r="C60" s="236">
        <v>0</v>
      </c>
      <c r="D60" s="236">
        <v>0</v>
      </c>
      <c r="E60" s="236">
        <v>0</v>
      </c>
      <c r="F60" s="236">
        <v>0</v>
      </c>
      <c r="G60" s="236">
        <v>0</v>
      </c>
    </row>
    <row r="61" spans="1:7" x14ac:dyDescent="0.25">
      <c r="A61" s="65" t="s">
        <v>264</v>
      </c>
      <c r="B61" s="238">
        <v>0</v>
      </c>
      <c r="C61" s="236">
        <v>0</v>
      </c>
      <c r="D61" s="236">
        <v>0</v>
      </c>
      <c r="E61" s="236">
        <v>0</v>
      </c>
      <c r="F61" s="236">
        <v>0</v>
      </c>
      <c r="G61" s="236">
        <v>0</v>
      </c>
    </row>
    <row r="62" spans="1:7" x14ac:dyDescent="0.25">
      <c r="A62" s="52" t="s">
        <v>265</v>
      </c>
      <c r="B62" s="238">
        <v>0</v>
      </c>
      <c r="C62" s="236">
        <v>0</v>
      </c>
      <c r="D62" s="236">
        <v>0</v>
      </c>
      <c r="E62" s="236">
        <v>0</v>
      </c>
      <c r="F62" s="236">
        <v>0</v>
      </c>
      <c r="G62" s="236">
        <v>0</v>
      </c>
    </row>
    <row r="63" spans="1:7" x14ac:dyDescent="0.25">
      <c r="A63" s="52" t="s">
        <v>266</v>
      </c>
      <c r="B63" s="238">
        <v>0</v>
      </c>
      <c r="C63" s="238">
        <v>3689972</v>
      </c>
      <c r="D63" s="236">
        <v>3689972</v>
      </c>
      <c r="E63" s="236">
        <v>1155383.8</v>
      </c>
      <c r="F63" s="236">
        <v>1155383.8</v>
      </c>
      <c r="G63" s="236">
        <v>1155383.8</v>
      </c>
    </row>
    <row r="64" spans="1:7" x14ac:dyDescent="0.25">
      <c r="A64" s="53"/>
      <c r="B64" s="53"/>
      <c r="C64" s="53"/>
      <c r="D64" s="53"/>
      <c r="E64" s="53"/>
      <c r="F64" s="53"/>
      <c r="G64" s="53"/>
    </row>
    <row r="65" spans="1:7" x14ac:dyDescent="0.25">
      <c r="A65" s="54" t="s">
        <v>267</v>
      </c>
      <c r="B65" s="206">
        <f t="shared" ref="B65:G65" si="5">B45+B54+B59+B62+B63</f>
        <v>207500000</v>
      </c>
      <c r="C65" s="206">
        <f t="shared" si="5"/>
        <v>42689172.019999996</v>
      </c>
      <c r="D65" s="206">
        <f t="shared" si="5"/>
        <v>250189172.01999998</v>
      </c>
      <c r="E65" s="206">
        <f t="shared" si="5"/>
        <v>107751012.59999999</v>
      </c>
      <c r="F65" s="206">
        <f t="shared" si="5"/>
        <v>107751012.59999999</v>
      </c>
      <c r="G65" s="206">
        <f t="shared" si="5"/>
        <v>-99748987.400000006</v>
      </c>
    </row>
    <row r="66" spans="1:7" x14ac:dyDescent="0.25">
      <c r="A66" s="53"/>
      <c r="B66" s="53"/>
      <c r="C66" s="53"/>
      <c r="D66" s="53"/>
      <c r="E66" s="53"/>
      <c r="F66" s="53"/>
      <c r="G66" s="53"/>
    </row>
    <row r="67" spans="1:7" x14ac:dyDescent="0.25">
      <c r="A67" s="54" t="s">
        <v>268</v>
      </c>
      <c r="B67" s="206">
        <f t="shared" ref="B67:G67" si="6">B68</f>
        <v>0</v>
      </c>
      <c r="C67" s="206">
        <f t="shared" si="6"/>
        <v>0</v>
      </c>
      <c r="D67" s="206">
        <f t="shared" si="6"/>
        <v>0</v>
      </c>
      <c r="E67" s="206">
        <f t="shared" si="6"/>
        <v>0</v>
      </c>
      <c r="F67" s="206">
        <f t="shared" si="6"/>
        <v>0</v>
      </c>
      <c r="G67" s="206">
        <f t="shared" si="6"/>
        <v>0</v>
      </c>
    </row>
    <row r="68" spans="1:7" x14ac:dyDescent="0.25">
      <c r="A68" s="52" t="s">
        <v>269</v>
      </c>
      <c r="B68" s="239">
        <v>0</v>
      </c>
      <c r="C68" s="239">
        <v>0</v>
      </c>
      <c r="D68" s="240">
        <v>0</v>
      </c>
      <c r="E68" s="239">
        <v>0</v>
      </c>
      <c r="F68" s="239">
        <v>0</v>
      </c>
      <c r="G68" s="240">
        <v>0</v>
      </c>
    </row>
    <row r="69" spans="1:7" x14ac:dyDescent="0.25">
      <c r="A69" s="53"/>
      <c r="B69" s="53"/>
      <c r="C69" s="53"/>
      <c r="D69" s="53"/>
      <c r="E69" s="53"/>
      <c r="F69" s="53"/>
      <c r="G69" s="53"/>
    </row>
    <row r="70" spans="1:7" x14ac:dyDescent="0.25">
      <c r="A70" s="54" t="s">
        <v>270</v>
      </c>
      <c r="B70" s="206">
        <f t="shared" ref="B70:G70" si="7">B41+B65+B67</f>
        <v>420759000</v>
      </c>
      <c r="C70" s="206">
        <f t="shared" si="7"/>
        <v>49494902.019999996</v>
      </c>
      <c r="D70" s="206">
        <f t="shared" si="7"/>
        <v>470253902.01999998</v>
      </c>
      <c r="E70" s="206">
        <f t="shared" si="7"/>
        <v>219337168.31999999</v>
      </c>
      <c r="F70" s="206">
        <f t="shared" si="7"/>
        <v>219337168.31999999</v>
      </c>
      <c r="G70" s="206">
        <f t="shared" si="7"/>
        <v>-201421831.68000001</v>
      </c>
    </row>
    <row r="71" spans="1:7" x14ac:dyDescent="0.25">
      <c r="A71" s="53"/>
      <c r="B71" s="53"/>
      <c r="C71" s="53"/>
      <c r="D71" s="53"/>
      <c r="E71" s="53"/>
      <c r="F71" s="53"/>
      <c r="G71" s="53"/>
    </row>
    <row r="72" spans="1:7" x14ac:dyDescent="0.25">
      <c r="A72" s="54" t="s">
        <v>271</v>
      </c>
      <c r="B72" s="53"/>
      <c r="C72" s="53"/>
      <c r="D72" s="53"/>
      <c r="E72" s="53"/>
      <c r="F72" s="53"/>
      <c r="G72" s="53"/>
    </row>
    <row r="73" spans="1:7" x14ac:dyDescent="0.25">
      <c r="A73" s="117" t="s">
        <v>272</v>
      </c>
      <c r="B73" s="241">
        <v>0</v>
      </c>
      <c r="C73" s="241">
        <v>46932197.369999997</v>
      </c>
      <c r="D73" s="242">
        <v>46932197.369999997</v>
      </c>
      <c r="E73" s="241">
        <v>16829912.190000001</v>
      </c>
      <c r="F73" s="241">
        <v>16829912.190000001</v>
      </c>
      <c r="G73" s="242">
        <v>16829912.190000001</v>
      </c>
    </row>
    <row r="74" spans="1:7" ht="30" x14ac:dyDescent="0.25">
      <c r="A74" s="117" t="s">
        <v>273</v>
      </c>
      <c r="B74" s="241">
        <v>0</v>
      </c>
      <c r="C74" s="242">
        <v>80817221.170000002</v>
      </c>
      <c r="D74" s="242">
        <v>80817221.170000002</v>
      </c>
      <c r="E74" s="241">
        <v>58887793</v>
      </c>
      <c r="F74" s="241">
        <v>58887793</v>
      </c>
      <c r="G74" s="242">
        <v>58887793</v>
      </c>
    </row>
    <row r="75" spans="1:7" x14ac:dyDescent="0.25">
      <c r="A75" s="109" t="s">
        <v>274</v>
      </c>
      <c r="B75" s="206">
        <f t="shared" ref="B75:G75" si="8">B73+B74</f>
        <v>0</v>
      </c>
      <c r="C75" s="206">
        <f t="shared" si="8"/>
        <v>127749418.53999999</v>
      </c>
      <c r="D75" s="206">
        <f t="shared" si="8"/>
        <v>127749418.53999999</v>
      </c>
      <c r="E75" s="206">
        <f t="shared" si="8"/>
        <v>75717705.189999998</v>
      </c>
      <c r="F75" s="206">
        <f t="shared" si="8"/>
        <v>75717705.189999998</v>
      </c>
      <c r="G75" s="206">
        <f t="shared" si="8"/>
        <v>75717705.189999998</v>
      </c>
    </row>
    <row r="76" spans="1:7" x14ac:dyDescent="0.25">
      <c r="A76" s="57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19780000</v>
      </c>
      <c r="Q3" s="18">
        <f>'Formato 5'!C9</f>
        <v>1500000</v>
      </c>
      <c r="R3" s="18">
        <f>'Formato 5'!D9</f>
        <v>21280000</v>
      </c>
      <c r="S3" s="18">
        <f>'Formato 5'!E9</f>
        <v>18769161.57</v>
      </c>
      <c r="T3" s="18">
        <f>'Formato 5'!F9</f>
        <v>18769161.57</v>
      </c>
      <c r="U3" s="18">
        <f>'Formato 5'!G9</f>
        <v>-1010838.4299999997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6000000</v>
      </c>
      <c r="Q5" s="18">
        <f>'Formato 5'!C11</f>
        <v>-168800</v>
      </c>
      <c r="R5" s="18">
        <f>'Formato 5'!D11</f>
        <v>5831200</v>
      </c>
      <c r="S5" s="18">
        <f>'Formato 5'!E11</f>
        <v>1920730</v>
      </c>
      <c r="T5" s="18">
        <f>'Formato 5'!F11</f>
        <v>1920730</v>
      </c>
      <c r="U5" s="18">
        <f>'Formato 5'!G11</f>
        <v>-4079270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26008700</v>
      </c>
      <c r="Q6" s="18">
        <f>'Formato 5'!C12</f>
        <v>1500000</v>
      </c>
      <c r="R6" s="18">
        <f>'Formato 5'!D12</f>
        <v>27508700</v>
      </c>
      <c r="S6" s="18">
        <f>'Formato 5'!E12</f>
        <v>11242797.49</v>
      </c>
      <c r="T6" s="18">
        <f>'Formato 5'!F12</f>
        <v>11242797.49</v>
      </c>
      <c r="U6" s="18">
        <f>'Formato 5'!G12</f>
        <v>-14765902.51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4300300</v>
      </c>
      <c r="Q7" s="18">
        <f>'Formato 5'!C13</f>
        <v>0</v>
      </c>
      <c r="R7" s="18">
        <f>'Formato 5'!D13</f>
        <v>4300300</v>
      </c>
      <c r="S7" s="18">
        <f>'Formato 5'!E13</f>
        <v>1595517.31</v>
      </c>
      <c r="T7" s="18">
        <f>'Formato 5'!F13</f>
        <v>1595517.31</v>
      </c>
      <c r="U7" s="18">
        <f>'Formato 5'!G13</f>
        <v>-2704782.69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2170000</v>
      </c>
      <c r="Q8" s="18">
        <f>'Formato 5'!C14</f>
        <v>0</v>
      </c>
      <c r="R8" s="18">
        <f>'Formato 5'!D14</f>
        <v>2170000</v>
      </c>
      <c r="S8" s="18">
        <f>'Formato 5'!E14</f>
        <v>643780.11</v>
      </c>
      <c r="T8" s="18">
        <f>'Formato 5'!F14</f>
        <v>643780.11</v>
      </c>
      <c r="U8" s="18">
        <f>'Formato 5'!G14</f>
        <v>-1526219.8900000001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152400000</v>
      </c>
      <c r="Q10" s="18">
        <f>'Formato 5'!C16</f>
        <v>4534371</v>
      </c>
      <c r="R10" s="18">
        <f>'Formato 5'!D16</f>
        <v>156934371</v>
      </c>
      <c r="S10" s="18">
        <f>'Formato 5'!E16</f>
        <v>76467020.020000011</v>
      </c>
      <c r="T10" s="18">
        <f>'Formato 5'!F16</f>
        <v>76467020.020000011</v>
      </c>
      <c r="U10" s="18">
        <f>'Formato 5'!G16</f>
        <v>-75932979.979999989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104000000</v>
      </c>
      <c r="Q11" s="18">
        <f>'Formato 5'!C17</f>
        <v>347156</v>
      </c>
      <c r="R11" s="18">
        <f>'Formato 5'!D17</f>
        <v>104347156</v>
      </c>
      <c r="S11" s="18">
        <f>'Formato 5'!E17</f>
        <v>50407023.600000001</v>
      </c>
      <c r="T11" s="18">
        <f>'Formato 5'!F17</f>
        <v>50407023.600000001</v>
      </c>
      <c r="U11" s="18">
        <f>'Formato 5'!G17</f>
        <v>-53592976.399999999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25000000</v>
      </c>
      <c r="Q12" s="18">
        <f>'Formato 5'!C18</f>
        <v>639546</v>
      </c>
      <c r="R12" s="18">
        <f>'Formato 5'!D18</f>
        <v>25639546</v>
      </c>
      <c r="S12" s="18">
        <f>'Formato 5'!E18</f>
        <v>12772933.359999999</v>
      </c>
      <c r="T12" s="18">
        <f>'Formato 5'!F18</f>
        <v>12772933.359999999</v>
      </c>
      <c r="U12" s="18">
        <f>'Formato 5'!G18</f>
        <v>-12227066.640000001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7400000</v>
      </c>
      <c r="Q13" s="18">
        <f>'Formato 5'!C19</f>
        <v>828457</v>
      </c>
      <c r="R13" s="18">
        <f>'Formato 5'!D19</f>
        <v>8228457</v>
      </c>
      <c r="S13" s="18">
        <f>'Formato 5'!E19</f>
        <v>4209149.58</v>
      </c>
      <c r="T13" s="18">
        <f>'Formato 5'!F19</f>
        <v>4209149.58</v>
      </c>
      <c r="U13" s="18">
        <f>'Formato 5'!G19</f>
        <v>-3190850.42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2600000</v>
      </c>
      <c r="Q16" s="18">
        <f>'Formato 5'!C22</f>
        <v>864606</v>
      </c>
      <c r="R16" s="18">
        <f>'Formato 5'!D22</f>
        <v>3464606</v>
      </c>
      <c r="S16" s="18">
        <f>'Formato 5'!E22</f>
        <v>1433537.27</v>
      </c>
      <c r="T16" s="18">
        <f>'Formato 5'!F22</f>
        <v>1433537.27</v>
      </c>
      <c r="U16" s="18">
        <f>'Formato 5'!G22</f>
        <v>-1166462.73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4400000</v>
      </c>
      <c r="Q19" s="18">
        <f>'Formato 5'!C25</f>
        <v>132107</v>
      </c>
      <c r="R19" s="18">
        <f>'Formato 5'!D25</f>
        <v>4532107</v>
      </c>
      <c r="S19" s="18">
        <f>'Formato 5'!E25</f>
        <v>1710609.39</v>
      </c>
      <c r="T19" s="18">
        <f>'Formato 5'!F25</f>
        <v>1710609.39</v>
      </c>
      <c r="U19" s="18">
        <f>'Formato 5'!G25</f>
        <v>-2689390.6100000003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9000000</v>
      </c>
      <c r="Q20" s="18">
        <f>'Formato 5'!C26</f>
        <v>1722499</v>
      </c>
      <c r="R20" s="18">
        <f>'Formato 5'!D26</f>
        <v>10722499</v>
      </c>
      <c r="S20" s="18">
        <f>'Formato 5'!E26</f>
        <v>5933766.8200000003</v>
      </c>
      <c r="T20" s="18">
        <f>'Formato 5'!F26</f>
        <v>5933766.8200000003</v>
      </c>
      <c r="U20" s="18">
        <f>'Formato 5'!G26</f>
        <v>-3066233.1799999997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2600000</v>
      </c>
      <c r="Q22" s="18">
        <f>'Formato 5'!C28</f>
        <v>-559841</v>
      </c>
      <c r="R22" s="18">
        <f>'Formato 5'!D28</f>
        <v>2040159</v>
      </c>
      <c r="S22" s="18">
        <f>'Formato 5'!E28</f>
        <v>947149.22</v>
      </c>
      <c r="T22" s="18">
        <f>'Formato 5'!F28</f>
        <v>947149.22</v>
      </c>
      <c r="U22" s="18">
        <f>'Formato 5'!G28</f>
        <v>-1652850.78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20000</v>
      </c>
      <c r="Q23" s="18">
        <f>'Formato 5'!C29</f>
        <v>-20000</v>
      </c>
      <c r="R23" s="18">
        <f>'Formato 5'!D29</f>
        <v>0</v>
      </c>
      <c r="S23" s="18">
        <f>'Formato 5'!E29</f>
        <v>8686.48</v>
      </c>
      <c r="T23" s="18">
        <f>'Formato 5'!F29</f>
        <v>8686.48</v>
      </c>
      <c r="U23" s="18">
        <f>'Formato 5'!G29</f>
        <v>-11313.52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280000</v>
      </c>
      <c r="Q24" s="18">
        <f>'Formato 5'!C30</f>
        <v>12366</v>
      </c>
      <c r="R24" s="18">
        <f>'Formato 5'!D30</f>
        <v>292366</v>
      </c>
      <c r="S24" s="18">
        <f>'Formato 5'!E30</f>
        <v>146182.92000000001</v>
      </c>
      <c r="T24" s="18">
        <f>'Formato 5'!F30</f>
        <v>146182.92000000001</v>
      </c>
      <c r="U24" s="18">
        <f>'Formato 5'!G30</f>
        <v>-133817.07999999999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1500000</v>
      </c>
      <c r="Q25" s="18">
        <f>'Formato 5'!C31</f>
        <v>-22094</v>
      </c>
      <c r="R25" s="18">
        <f>'Formato 5'!D31</f>
        <v>1477906</v>
      </c>
      <c r="S25" s="18">
        <f>'Formato 5'!E31</f>
        <v>675615.19</v>
      </c>
      <c r="T25" s="18">
        <f>'Formato 5'!F31</f>
        <v>675615.19</v>
      </c>
      <c r="U25" s="18">
        <f>'Formato 5'!G31</f>
        <v>-824384.81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800000</v>
      </c>
      <c r="Q27" s="18">
        <f>'Formato 5'!C33</f>
        <v>-530113</v>
      </c>
      <c r="R27" s="18">
        <f>'Formato 5'!D33</f>
        <v>269887</v>
      </c>
      <c r="S27" s="18">
        <f>'Formato 5'!E33</f>
        <v>116664.63</v>
      </c>
      <c r="T27" s="18">
        <f>'Formato 5'!F33</f>
        <v>116664.63</v>
      </c>
      <c r="U27" s="18">
        <f>'Formato 5'!G33</f>
        <v>-683335.37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213259000</v>
      </c>
      <c r="Q34">
        <f>'Formato 5'!C41</f>
        <v>6805730</v>
      </c>
      <c r="R34">
        <f>'Formato 5'!D41</f>
        <v>220064730</v>
      </c>
      <c r="S34">
        <f>'Formato 5'!E41</f>
        <v>111586155.72000001</v>
      </c>
      <c r="T34">
        <f>'Formato 5'!F41</f>
        <v>111586155.72000001</v>
      </c>
      <c r="U34">
        <f>'Formato 5'!G41</f>
        <v>-101672844.27999999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177500000</v>
      </c>
      <c r="Q37">
        <f>'Formato 5'!C45</f>
        <v>5015767</v>
      </c>
      <c r="R37">
        <f>'Formato 5'!D45</f>
        <v>182515767</v>
      </c>
      <c r="S37">
        <f>'Formato 5'!E45</f>
        <v>99578460</v>
      </c>
      <c r="T37">
        <f>'Formato 5'!F45</f>
        <v>99578460</v>
      </c>
      <c r="U37">
        <f>'Formato 5'!G45</f>
        <v>-77921540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81000000</v>
      </c>
      <c r="Q40">
        <f>'Formato 5'!C48</f>
        <v>2205739</v>
      </c>
      <c r="R40">
        <f>'Formato 5'!D48</f>
        <v>83205739</v>
      </c>
      <c r="S40">
        <f>'Formato 5'!E48</f>
        <v>49923444</v>
      </c>
      <c r="T40">
        <f>'Formato 5'!F48</f>
        <v>49923444</v>
      </c>
      <c r="U40">
        <f>'Formato 5'!G48</f>
        <v>-31076556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96500000</v>
      </c>
      <c r="Q41">
        <f>'Formato 5'!C49</f>
        <v>2810028</v>
      </c>
      <c r="R41">
        <f>'Formato 5'!D49</f>
        <v>99310028</v>
      </c>
      <c r="S41">
        <f>'Formato 5'!E49</f>
        <v>49655016</v>
      </c>
      <c r="T41">
        <f>'Formato 5'!F49</f>
        <v>49655016</v>
      </c>
      <c r="U41">
        <f>'Formato 5'!G49</f>
        <v>-46844984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30000000</v>
      </c>
      <c r="Q46">
        <f>'Formato 5'!C54</f>
        <v>33983433.019999996</v>
      </c>
      <c r="R46">
        <f>'Formato 5'!D54</f>
        <v>63983433.019999996</v>
      </c>
      <c r="S46">
        <f>'Formato 5'!E54</f>
        <v>7017168.7999999998</v>
      </c>
      <c r="T46">
        <f>'Formato 5'!F54</f>
        <v>7017168.7999999998</v>
      </c>
      <c r="U46">
        <f>'Formato 5'!G54</f>
        <v>-22982831.199999999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30000000</v>
      </c>
      <c r="Q50">
        <f>'Formato 5'!C58</f>
        <v>33983433.019999996</v>
      </c>
      <c r="R50">
        <f>'Formato 5'!D58</f>
        <v>63983433.019999996</v>
      </c>
      <c r="S50">
        <f>'Formato 5'!E58</f>
        <v>7017168.7999999998</v>
      </c>
      <c r="T50">
        <f>'Formato 5'!F58</f>
        <v>7017168.7999999998</v>
      </c>
      <c r="U50">
        <f>'Formato 5'!G58</f>
        <v>-22982831.199999999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3689972</v>
      </c>
      <c r="R55">
        <f>'Formato 5'!D63</f>
        <v>3689972</v>
      </c>
      <c r="S55">
        <f>'Formato 5'!E63</f>
        <v>1155383.8</v>
      </c>
      <c r="T55">
        <f>'Formato 5'!F63</f>
        <v>1155383.8</v>
      </c>
      <c r="U55">
        <f>'Formato 5'!G63</f>
        <v>1155383.8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207500000</v>
      </c>
      <c r="Q56">
        <f>'Formato 5'!C65</f>
        <v>42689172.019999996</v>
      </c>
      <c r="R56">
        <f>'Formato 5'!D65</f>
        <v>250189172.01999998</v>
      </c>
      <c r="S56">
        <f>'Formato 5'!E65</f>
        <v>107751012.59999999</v>
      </c>
      <c r="T56">
        <f>'Formato 5'!F65</f>
        <v>107751012.59999999</v>
      </c>
      <c r="U56">
        <f>'Formato 5'!G65</f>
        <v>-99748987.400000006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46932197.369999997</v>
      </c>
      <c r="R60">
        <f>'Formato 5'!D73</f>
        <v>46932197.369999997</v>
      </c>
      <c r="S60">
        <f>'Formato 5'!E73</f>
        <v>16829912.190000001</v>
      </c>
      <c r="T60">
        <f>'Formato 5'!F73</f>
        <v>16829912.190000001</v>
      </c>
      <c r="U60">
        <f>'Formato 5'!G73</f>
        <v>16829912.190000001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80817221.170000002</v>
      </c>
      <c r="R61">
        <f>'Formato 5'!D74</f>
        <v>80817221.170000002</v>
      </c>
      <c r="S61">
        <f>'Formato 5'!E74</f>
        <v>58887793</v>
      </c>
      <c r="T61">
        <f>'Formato 5'!F74</f>
        <v>58887793</v>
      </c>
      <c r="U61">
        <f>'Formato 5'!G74</f>
        <v>58887793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127749418.53999999</v>
      </c>
      <c r="R62">
        <f>'Formato 5'!D75</f>
        <v>127749418.53999999</v>
      </c>
      <c r="S62">
        <f>'Formato 5'!E75</f>
        <v>75717705.189999998</v>
      </c>
      <c r="T62">
        <f>'Formato 5'!F75</f>
        <v>75717705.189999998</v>
      </c>
      <c r="U62">
        <f>'Formato 5'!G75</f>
        <v>75717705.189999998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80" zoomScaleNormal="80" zoomScalePageLayoutView="90" workbookViewId="0">
      <selection activeCell="C10" sqref="C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346" t="s">
        <v>3277</v>
      </c>
      <c r="B1" s="345"/>
      <c r="C1" s="345"/>
      <c r="D1" s="345"/>
      <c r="E1" s="345"/>
      <c r="F1" s="345"/>
      <c r="G1" s="345"/>
    </row>
    <row r="2" spans="1:7" ht="14.25" x14ac:dyDescent="0.45">
      <c r="A2" s="349" t="str">
        <f>ENTE_PUBLICO_A</f>
        <v>Municipio de Valle de Santiago, Gto., Gobierno del Estado de Guanajuato (a)</v>
      </c>
      <c r="B2" s="349"/>
      <c r="C2" s="349"/>
      <c r="D2" s="349"/>
      <c r="E2" s="349"/>
      <c r="F2" s="349"/>
      <c r="G2" s="349"/>
    </row>
    <row r="3" spans="1:7" x14ac:dyDescent="0.25">
      <c r="A3" s="350" t="s">
        <v>277</v>
      </c>
      <c r="B3" s="350"/>
      <c r="C3" s="350"/>
      <c r="D3" s="350"/>
      <c r="E3" s="350"/>
      <c r="F3" s="350"/>
      <c r="G3" s="350"/>
    </row>
    <row r="4" spans="1:7" x14ac:dyDescent="0.25">
      <c r="A4" s="350" t="s">
        <v>278</v>
      </c>
      <c r="B4" s="350"/>
      <c r="C4" s="350"/>
      <c r="D4" s="350"/>
      <c r="E4" s="350"/>
      <c r="F4" s="350"/>
      <c r="G4" s="350"/>
    </row>
    <row r="5" spans="1:7" ht="14.25" x14ac:dyDescent="0.45">
      <c r="A5" s="351" t="str">
        <f>TRIMESTRE</f>
        <v>Del 1 de enero al 30 de junio de 2020 (b)</v>
      </c>
      <c r="B5" s="351"/>
      <c r="C5" s="351"/>
      <c r="D5" s="351"/>
      <c r="E5" s="351"/>
      <c r="F5" s="351"/>
      <c r="G5" s="351"/>
    </row>
    <row r="6" spans="1:7" ht="14.25" x14ac:dyDescent="0.45">
      <c r="A6" s="343" t="s">
        <v>118</v>
      </c>
      <c r="B6" s="343"/>
      <c r="C6" s="343"/>
      <c r="D6" s="343"/>
      <c r="E6" s="343"/>
      <c r="F6" s="343"/>
      <c r="G6" s="343"/>
    </row>
    <row r="7" spans="1:7" ht="15" customHeight="1" x14ac:dyDescent="0.25">
      <c r="A7" s="347" t="s">
        <v>0</v>
      </c>
      <c r="B7" s="347" t="s">
        <v>279</v>
      </c>
      <c r="C7" s="347"/>
      <c r="D7" s="347"/>
      <c r="E7" s="347"/>
      <c r="F7" s="347"/>
      <c r="G7" s="348" t="s">
        <v>280</v>
      </c>
    </row>
    <row r="8" spans="1:7" ht="30" x14ac:dyDescent="0.25">
      <c r="A8" s="347"/>
      <c r="B8" s="44" t="s">
        <v>281</v>
      </c>
      <c r="C8" s="44" t="s">
        <v>282</v>
      </c>
      <c r="D8" s="44" t="s">
        <v>283</v>
      </c>
      <c r="E8" s="44" t="s">
        <v>167</v>
      </c>
      <c r="F8" s="44" t="s">
        <v>284</v>
      </c>
      <c r="G8" s="347"/>
    </row>
    <row r="9" spans="1:7" ht="14.25" x14ac:dyDescent="0.45">
      <c r="A9" s="72" t="s">
        <v>285</v>
      </c>
      <c r="B9" s="174">
        <f>SUM(B10,B18,B28,B38,B48,B58,B62,B71,B75)</f>
        <v>213259000</v>
      </c>
      <c r="C9" s="174">
        <f>SUM(C10,C18,C28,C38,C48,C58,C62,C71,C75)</f>
        <v>53737927.370000005</v>
      </c>
      <c r="D9" s="174">
        <f t="shared" ref="D9:G9" si="0">SUM(D10,D18,D28,D38,D48,D58,D62,D71,D75)</f>
        <v>266996927.37</v>
      </c>
      <c r="E9" s="174">
        <f t="shared" si="0"/>
        <v>93327267.73999998</v>
      </c>
      <c r="F9" s="174">
        <f t="shared" si="0"/>
        <v>89972273.11999999</v>
      </c>
      <c r="G9" s="174">
        <f t="shared" si="0"/>
        <v>173669659.63000003</v>
      </c>
    </row>
    <row r="10" spans="1:7" x14ac:dyDescent="0.25">
      <c r="A10" s="73" t="s">
        <v>286</v>
      </c>
      <c r="B10" s="189">
        <f>SUM(B11:B17)</f>
        <v>105603672.89999999</v>
      </c>
      <c r="C10" s="70">
        <f t="shared" ref="C10:F10" si="1">SUM(C11:C17)</f>
        <v>734077.87</v>
      </c>
      <c r="D10" s="70">
        <f t="shared" si="1"/>
        <v>106337750.77</v>
      </c>
      <c r="E10" s="70">
        <f t="shared" si="1"/>
        <v>43542131.93</v>
      </c>
      <c r="F10" s="70">
        <f t="shared" si="1"/>
        <v>43115256.960000001</v>
      </c>
      <c r="G10" s="70">
        <f>SUM(G11:G17)</f>
        <v>62795618.840000004</v>
      </c>
    </row>
    <row r="11" spans="1:7" x14ac:dyDescent="0.25">
      <c r="A11" s="74" t="s">
        <v>287</v>
      </c>
      <c r="B11" s="245">
        <v>68112293.409999996</v>
      </c>
      <c r="C11" s="245">
        <v>0</v>
      </c>
      <c r="D11" s="244">
        <v>68112293.409999996</v>
      </c>
      <c r="E11" s="245">
        <v>31345368.699999999</v>
      </c>
      <c r="F11" s="245">
        <v>31345368.699999999</v>
      </c>
      <c r="G11" s="244">
        <v>36766924.709999993</v>
      </c>
    </row>
    <row r="12" spans="1:7" x14ac:dyDescent="0.25">
      <c r="A12" s="74" t="s">
        <v>288</v>
      </c>
      <c r="B12" s="245">
        <v>1600000</v>
      </c>
      <c r="C12" s="245">
        <v>734077.87</v>
      </c>
      <c r="D12" s="244">
        <v>2334077.87</v>
      </c>
      <c r="E12" s="245">
        <v>1971279.49</v>
      </c>
      <c r="F12" s="245">
        <v>1971279.49</v>
      </c>
      <c r="G12" s="244">
        <v>362798.38000000012</v>
      </c>
    </row>
    <row r="13" spans="1:7" ht="14.25" customHeight="1" x14ac:dyDescent="0.25">
      <c r="A13" s="74" t="s">
        <v>289</v>
      </c>
      <c r="B13" s="245">
        <v>14720248</v>
      </c>
      <c r="C13" s="245">
        <v>0</v>
      </c>
      <c r="D13" s="244">
        <v>14720248</v>
      </c>
      <c r="E13" s="245">
        <v>863984.45</v>
      </c>
      <c r="F13" s="245">
        <v>863984.45</v>
      </c>
      <c r="G13" s="244">
        <v>13856263.550000001</v>
      </c>
    </row>
    <row r="14" spans="1:7" ht="14.25" customHeight="1" x14ac:dyDescent="0.25">
      <c r="A14" s="74" t="s">
        <v>290</v>
      </c>
      <c r="B14" s="245">
        <v>4700000</v>
      </c>
      <c r="C14" s="245">
        <v>0</v>
      </c>
      <c r="D14" s="244">
        <v>4700000</v>
      </c>
      <c r="E14" s="245">
        <v>2346066.2200000002</v>
      </c>
      <c r="F14" s="245">
        <v>1922191.25</v>
      </c>
      <c r="G14" s="244">
        <v>2353933.7799999998</v>
      </c>
    </row>
    <row r="15" spans="1:7" x14ac:dyDescent="0.25">
      <c r="A15" s="74" t="s">
        <v>291</v>
      </c>
      <c r="B15" s="245">
        <v>16471131.49</v>
      </c>
      <c r="C15" s="245">
        <v>0</v>
      </c>
      <c r="D15" s="244">
        <v>16471131.49</v>
      </c>
      <c r="E15" s="245">
        <v>7015433.0700000003</v>
      </c>
      <c r="F15" s="245">
        <v>7012433.0700000003</v>
      </c>
      <c r="G15" s="244">
        <v>9455698.4199999999</v>
      </c>
    </row>
    <row r="16" spans="1:7" ht="14.25" customHeight="1" x14ac:dyDescent="0.25">
      <c r="A16" s="74" t="s">
        <v>292</v>
      </c>
      <c r="B16" s="244">
        <v>0</v>
      </c>
      <c r="C16" s="244">
        <v>0</v>
      </c>
      <c r="D16" s="244">
        <v>0</v>
      </c>
      <c r="E16" s="244">
        <v>0</v>
      </c>
      <c r="F16" s="244">
        <v>0</v>
      </c>
      <c r="G16" s="244">
        <v>0</v>
      </c>
    </row>
    <row r="17" spans="1:7" x14ac:dyDescent="0.25">
      <c r="A17" s="74" t="s">
        <v>293</v>
      </c>
      <c r="B17" s="244">
        <v>0</v>
      </c>
      <c r="C17" s="244">
        <v>0</v>
      </c>
      <c r="D17" s="244">
        <v>0</v>
      </c>
      <c r="E17" s="244">
        <v>0</v>
      </c>
      <c r="F17" s="244">
        <v>0</v>
      </c>
      <c r="G17" s="244">
        <v>0</v>
      </c>
    </row>
    <row r="18" spans="1:7" x14ac:dyDescent="0.25">
      <c r="A18" s="73" t="s">
        <v>294</v>
      </c>
      <c r="B18" s="189">
        <f>SUM(B19:B27)</f>
        <v>12905587</v>
      </c>
      <c r="C18" s="189">
        <f t="shared" ref="C18:G18" si="2">SUM(C19:C27)</f>
        <v>5059631.97</v>
      </c>
      <c r="D18" s="189">
        <f t="shared" si="2"/>
        <v>17965218.969999999</v>
      </c>
      <c r="E18" s="189">
        <f t="shared" si="2"/>
        <v>4493164.709999999</v>
      </c>
      <c r="F18" s="189">
        <f t="shared" si="2"/>
        <v>4242639.0399999991</v>
      </c>
      <c r="G18" s="189">
        <f t="shared" si="2"/>
        <v>13472054.26</v>
      </c>
    </row>
    <row r="19" spans="1:7" x14ac:dyDescent="0.25">
      <c r="A19" s="74" t="s">
        <v>295</v>
      </c>
      <c r="B19" s="248">
        <v>3187700</v>
      </c>
      <c r="C19" s="248">
        <v>194735</v>
      </c>
      <c r="D19" s="247">
        <v>3382435</v>
      </c>
      <c r="E19" s="248">
        <v>1296863.17</v>
      </c>
      <c r="F19" s="248">
        <v>1273482.52</v>
      </c>
      <c r="G19" s="247">
        <v>2085571.83</v>
      </c>
    </row>
    <row r="20" spans="1:7" ht="14.25" customHeight="1" x14ac:dyDescent="0.25">
      <c r="A20" s="74" t="s">
        <v>296</v>
      </c>
      <c r="B20" s="248">
        <v>641900</v>
      </c>
      <c r="C20" s="248">
        <v>40680</v>
      </c>
      <c r="D20" s="247">
        <v>682580</v>
      </c>
      <c r="E20" s="248">
        <v>206895.76</v>
      </c>
      <c r="F20" s="248">
        <v>198565.71</v>
      </c>
      <c r="G20" s="247">
        <v>475684.24</v>
      </c>
    </row>
    <row r="21" spans="1:7" x14ac:dyDescent="0.25">
      <c r="A21" s="74" t="s">
        <v>297</v>
      </c>
      <c r="B21" s="248">
        <v>6000</v>
      </c>
      <c r="C21" s="248">
        <v>0</v>
      </c>
      <c r="D21" s="247">
        <v>6000</v>
      </c>
      <c r="E21" s="248">
        <v>0</v>
      </c>
      <c r="F21" s="248">
        <v>0</v>
      </c>
      <c r="G21" s="247">
        <v>6000</v>
      </c>
    </row>
    <row r="22" spans="1:7" x14ac:dyDescent="0.25">
      <c r="A22" s="74" t="s">
        <v>298</v>
      </c>
      <c r="B22" s="248">
        <v>1272300</v>
      </c>
      <c r="C22" s="248">
        <v>4182678.53</v>
      </c>
      <c r="D22" s="247">
        <v>5454978.5299999993</v>
      </c>
      <c r="E22" s="248">
        <v>950043.64</v>
      </c>
      <c r="F22" s="248">
        <v>938998.59</v>
      </c>
      <c r="G22" s="247">
        <v>4504934.8899999997</v>
      </c>
    </row>
    <row r="23" spans="1:7" x14ac:dyDescent="0.25">
      <c r="A23" s="74" t="s">
        <v>299</v>
      </c>
      <c r="B23" s="248">
        <v>923187</v>
      </c>
      <c r="C23" s="248">
        <v>40198.959999999999</v>
      </c>
      <c r="D23" s="247">
        <v>963385.96</v>
      </c>
      <c r="E23" s="248">
        <v>189020.48</v>
      </c>
      <c r="F23" s="248">
        <v>166276.29999999999</v>
      </c>
      <c r="G23" s="247">
        <v>774365.48</v>
      </c>
    </row>
    <row r="24" spans="1:7" ht="14.25" customHeight="1" x14ac:dyDescent="0.25">
      <c r="A24" s="74" t="s">
        <v>300</v>
      </c>
      <c r="B24" s="248">
        <v>3809000</v>
      </c>
      <c r="C24" s="248">
        <v>106339.48</v>
      </c>
      <c r="D24" s="247">
        <v>3915339.48</v>
      </c>
      <c r="E24" s="248">
        <v>1124608.22</v>
      </c>
      <c r="F24" s="248">
        <v>970644.63</v>
      </c>
      <c r="G24" s="247">
        <v>2790731.26</v>
      </c>
    </row>
    <row r="25" spans="1:7" x14ac:dyDescent="0.25">
      <c r="A25" s="74" t="s">
        <v>301</v>
      </c>
      <c r="B25" s="248">
        <v>1743600</v>
      </c>
      <c r="C25" s="248">
        <v>205500</v>
      </c>
      <c r="D25" s="247">
        <v>1949100</v>
      </c>
      <c r="E25" s="248">
        <v>223618.09</v>
      </c>
      <c r="F25" s="248">
        <v>216108.06</v>
      </c>
      <c r="G25" s="247">
        <v>1725481.91</v>
      </c>
    </row>
    <row r="26" spans="1:7" ht="14.25" customHeight="1" x14ac:dyDescent="0.25">
      <c r="A26" s="74" t="s">
        <v>302</v>
      </c>
      <c r="B26" s="247">
        <v>0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</row>
    <row r="27" spans="1:7" ht="14.25" customHeight="1" x14ac:dyDescent="0.25">
      <c r="A27" s="74" t="s">
        <v>303</v>
      </c>
      <c r="B27" s="248">
        <v>1321900</v>
      </c>
      <c r="C27" s="248">
        <v>289500</v>
      </c>
      <c r="D27" s="247">
        <v>1611400</v>
      </c>
      <c r="E27" s="248">
        <v>502115.35</v>
      </c>
      <c r="F27" s="248">
        <v>478563.23</v>
      </c>
      <c r="G27" s="247">
        <v>1109284.6499999999</v>
      </c>
    </row>
    <row r="28" spans="1:7" x14ac:dyDescent="0.25">
      <c r="A28" s="73" t="s">
        <v>304</v>
      </c>
      <c r="B28" s="189">
        <f>SUM(B29:B37)</f>
        <v>41313238.100000001</v>
      </c>
      <c r="C28" s="189">
        <f t="shared" ref="C28:G28" si="3">SUM(C29:C37)</f>
        <v>4615374.29</v>
      </c>
      <c r="D28" s="189">
        <f t="shared" si="3"/>
        <v>45928612.390000001</v>
      </c>
      <c r="E28" s="189">
        <f t="shared" si="3"/>
        <v>17835801.269999996</v>
      </c>
      <c r="F28" s="189">
        <f t="shared" si="3"/>
        <v>17187531.239999998</v>
      </c>
      <c r="G28" s="189">
        <f t="shared" si="3"/>
        <v>28092811.120000001</v>
      </c>
    </row>
    <row r="29" spans="1:7" x14ac:dyDescent="0.25">
      <c r="A29" s="74" t="s">
        <v>305</v>
      </c>
      <c r="B29" s="250">
        <v>14033900</v>
      </c>
      <c r="C29" s="250">
        <v>1627360</v>
      </c>
      <c r="D29" s="249">
        <v>15661260</v>
      </c>
      <c r="E29" s="250">
        <v>6440960.0899999999</v>
      </c>
      <c r="F29" s="250">
        <v>6437260.0899999999</v>
      </c>
      <c r="G29" s="249">
        <v>9220299.9100000001</v>
      </c>
    </row>
    <row r="30" spans="1:7" x14ac:dyDescent="0.25">
      <c r="A30" s="74" t="s">
        <v>306</v>
      </c>
      <c r="B30" s="250">
        <v>615000</v>
      </c>
      <c r="C30" s="250">
        <v>229404.35</v>
      </c>
      <c r="D30" s="249">
        <v>844404.35</v>
      </c>
      <c r="E30" s="250">
        <v>403048.31</v>
      </c>
      <c r="F30" s="250">
        <v>403048.31</v>
      </c>
      <c r="G30" s="249">
        <v>441356.04</v>
      </c>
    </row>
    <row r="31" spans="1:7" x14ac:dyDescent="0.25">
      <c r="A31" s="74" t="s">
        <v>307</v>
      </c>
      <c r="B31" s="250">
        <v>5261269.0999999996</v>
      </c>
      <c r="C31" s="250">
        <v>5312491.0599999996</v>
      </c>
      <c r="D31" s="249">
        <v>10573760.16</v>
      </c>
      <c r="E31" s="250">
        <v>5146702.34</v>
      </c>
      <c r="F31" s="250">
        <v>4809094.7699999996</v>
      </c>
      <c r="G31" s="249">
        <v>5427057.8200000003</v>
      </c>
    </row>
    <row r="32" spans="1:7" x14ac:dyDescent="0.25">
      <c r="A32" s="74" t="s">
        <v>308</v>
      </c>
      <c r="B32" s="250">
        <v>416000</v>
      </c>
      <c r="C32" s="250">
        <v>684187</v>
      </c>
      <c r="D32" s="249">
        <v>1100187</v>
      </c>
      <c r="E32" s="250">
        <v>667762.55000000005</v>
      </c>
      <c r="F32" s="250">
        <v>667762.55000000005</v>
      </c>
      <c r="G32" s="249">
        <v>432424.44999999995</v>
      </c>
    </row>
    <row r="33" spans="1:7" x14ac:dyDescent="0.25">
      <c r="A33" s="74" t="s">
        <v>309</v>
      </c>
      <c r="B33" s="250">
        <v>623400</v>
      </c>
      <c r="C33" s="250">
        <v>12852.46</v>
      </c>
      <c r="D33" s="249">
        <v>636252.46</v>
      </c>
      <c r="E33" s="250">
        <v>144207.51</v>
      </c>
      <c r="F33" s="250">
        <v>108695.97</v>
      </c>
      <c r="G33" s="249">
        <v>492044.94999999995</v>
      </c>
    </row>
    <row r="34" spans="1:7" x14ac:dyDescent="0.25">
      <c r="A34" s="74" t="s">
        <v>310</v>
      </c>
      <c r="B34" s="250">
        <v>1978500</v>
      </c>
      <c r="C34" s="250">
        <v>162040</v>
      </c>
      <c r="D34" s="249">
        <v>2140540</v>
      </c>
      <c r="E34" s="250">
        <v>1041005.31</v>
      </c>
      <c r="F34" s="250">
        <v>814733.39</v>
      </c>
      <c r="G34" s="249">
        <v>1099534.69</v>
      </c>
    </row>
    <row r="35" spans="1:7" x14ac:dyDescent="0.25">
      <c r="A35" s="74" t="s">
        <v>311</v>
      </c>
      <c r="B35" s="250">
        <v>527200</v>
      </c>
      <c r="C35" s="250">
        <v>46000</v>
      </c>
      <c r="D35" s="249">
        <v>573200</v>
      </c>
      <c r="E35" s="250">
        <v>65204.2</v>
      </c>
      <c r="F35" s="250">
        <v>64043.199999999997</v>
      </c>
      <c r="G35" s="249">
        <v>507995.8</v>
      </c>
    </row>
    <row r="36" spans="1:7" x14ac:dyDescent="0.25">
      <c r="A36" s="74" t="s">
        <v>312</v>
      </c>
      <c r="B36" s="250">
        <v>4475000</v>
      </c>
      <c r="C36" s="250">
        <v>117000</v>
      </c>
      <c r="D36" s="249">
        <v>4592000</v>
      </c>
      <c r="E36" s="250">
        <v>133774.20000000001</v>
      </c>
      <c r="F36" s="250">
        <v>131077.20000000001</v>
      </c>
      <c r="G36" s="249">
        <v>4458225.8</v>
      </c>
    </row>
    <row r="37" spans="1:7" x14ac:dyDescent="0.25">
      <c r="A37" s="74" t="s">
        <v>313</v>
      </c>
      <c r="B37" s="250">
        <v>13382969</v>
      </c>
      <c r="C37" s="250">
        <v>-3575960.58</v>
      </c>
      <c r="D37" s="249">
        <v>9807008.4199999999</v>
      </c>
      <c r="E37" s="250">
        <v>3793136.76</v>
      </c>
      <c r="F37" s="250">
        <v>3751815.76</v>
      </c>
      <c r="G37" s="249">
        <v>6013871.6600000001</v>
      </c>
    </row>
    <row r="38" spans="1:7" x14ac:dyDescent="0.25">
      <c r="A38" s="73" t="s">
        <v>314</v>
      </c>
      <c r="B38" s="189">
        <f>SUM(B39:B47)</f>
        <v>39095202</v>
      </c>
      <c r="C38" s="189">
        <f t="shared" ref="C38:G38" si="4">SUM(C39:C47)</f>
        <v>21935209.850000001</v>
      </c>
      <c r="D38" s="189">
        <f t="shared" si="4"/>
        <v>61030411.850000001</v>
      </c>
      <c r="E38" s="189">
        <f t="shared" si="4"/>
        <v>16658299.99</v>
      </c>
      <c r="F38" s="189">
        <f t="shared" si="4"/>
        <v>16565918.789999999</v>
      </c>
      <c r="G38" s="189">
        <f t="shared" si="4"/>
        <v>44372111.859999999</v>
      </c>
    </row>
    <row r="39" spans="1:7" x14ac:dyDescent="0.25">
      <c r="A39" s="74" t="s">
        <v>315</v>
      </c>
      <c r="B39" s="251">
        <v>0</v>
      </c>
      <c r="C39" s="251">
        <v>0</v>
      </c>
      <c r="D39" s="251">
        <v>0</v>
      </c>
      <c r="E39" s="251">
        <v>0</v>
      </c>
      <c r="F39" s="251">
        <v>0</v>
      </c>
      <c r="G39" s="251">
        <v>0</v>
      </c>
    </row>
    <row r="40" spans="1:7" x14ac:dyDescent="0.25">
      <c r="A40" s="74" t="s">
        <v>316</v>
      </c>
      <c r="B40" s="252">
        <v>15471412</v>
      </c>
      <c r="C40" s="252">
        <v>126700</v>
      </c>
      <c r="D40" s="251">
        <v>15598112</v>
      </c>
      <c r="E40" s="252">
        <v>7377734.0099999998</v>
      </c>
      <c r="F40" s="252">
        <v>7377734.0099999998</v>
      </c>
      <c r="G40" s="251">
        <v>8220377.9900000002</v>
      </c>
    </row>
    <row r="41" spans="1:7" x14ac:dyDescent="0.25">
      <c r="A41" s="74" t="s">
        <v>317</v>
      </c>
      <c r="B41" s="252">
        <v>20000</v>
      </c>
      <c r="C41" s="252">
        <v>6613150</v>
      </c>
      <c r="D41" s="251">
        <v>6633150</v>
      </c>
      <c r="E41" s="252">
        <v>0</v>
      </c>
      <c r="F41" s="252">
        <v>0</v>
      </c>
      <c r="G41" s="251">
        <v>6633150</v>
      </c>
    </row>
    <row r="42" spans="1:7" x14ac:dyDescent="0.25">
      <c r="A42" s="74" t="s">
        <v>318</v>
      </c>
      <c r="B42" s="252">
        <v>15004000</v>
      </c>
      <c r="C42" s="252">
        <v>15287976.85</v>
      </c>
      <c r="D42" s="251">
        <v>30291976.850000001</v>
      </c>
      <c r="E42" s="252">
        <v>6154672.4800000004</v>
      </c>
      <c r="F42" s="252">
        <v>6062291.2800000003</v>
      </c>
      <c r="G42" s="251">
        <v>24137304.370000001</v>
      </c>
    </row>
    <row r="43" spans="1:7" x14ac:dyDescent="0.25">
      <c r="A43" s="74" t="s">
        <v>319</v>
      </c>
      <c r="B43" s="252">
        <v>8354790</v>
      </c>
      <c r="C43" s="252">
        <v>-92617</v>
      </c>
      <c r="D43" s="251">
        <v>8262173</v>
      </c>
      <c r="E43" s="252">
        <v>3090893.5</v>
      </c>
      <c r="F43" s="252">
        <v>3090893.5</v>
      </c>
      <c r="G43" s="251">
        <v>5171279.5</v>
      </c>
    </row>
    <row r="44" spans="1:7" x14ac:dyDescent="0.25">
      <c r="A44" s="74" t="s">
        <v>320</v>
      </c>
      <c r="B44" s="251">
        <v>0</v>
      </c>
      <c r="C44" s="251">
        <v>0</v>
      </c>
      <c r="D44" s="251">
        <v>0</v>
      </c>
      <c r="E44" s="251">
        <v>0</v>
      </c>
      <c r="F44" s="251">
        <v>0</v>
      </c>
      <c r="G44" s="251">
        <v>0</v>
      </c>
    </row>
    <row r="45" spans="1:7" x14ac:dyDescent="0.25">
      <c r="A45" s="74" t="s">
        <v>321</v>
      </c>
      <c r="B45" s="251">
        <v>0</v>
      </c>
      <c r="C45" s="251">
        <v>0</v>
      </c>
      <c r="D45" s="251">
        <v>0</v>
      </c>
      <c r="E45" s="251">
        <v>0</v>
      </c>
      <c r="F45" s="251">
        <v>0</v>
      </c>
      <c r="G45" s="251">
        <v>0</v>
      </c>
    </row>
    <row r="46" spans="1:7" x14ac:dyDescent="0.25">
      <c r="A46" s="74" t="s">
        <v>322</v>
      </c>
      <c r="B46" s="251">
        <v>0</v>
      </c>
      <c r="C46" s="251">
        <v>0</v>
      </c>
      <c r="D46" s="251">
        <v>0</v>
      </c>
      <c r="E46" s="251">
        <v>0</v>
      </c>
      <c r="F46" s="251">
        <v>0</v>
      </c>
      <c r="G46" s="251">
        <v>0</v>
      </c>
    </row>
    <row r="47" spans="1:7" x14ac:dyDescent="0.25">
      <c r="A47" s="74" t="s">
        <v>323</v>
      </c>
      <c r="B47" s="252">
        <v>245000</v>
      </c>
      <c r="C47" s="252">
        <v>0</v>
      </c>
      <c r="D47" s="251">
        <v>245000</v>
      </c>
      <c r="E47" s="252">
        <v>35000</v>
      </c>
      <c r="F47" s="252">
        <v>35000</v>
      </c>
      <c r="G47" s="251">
        <v>210000</v>
      </c>
    </row>
    <row r="48" spans="1:7" x14ac:dyDescent="0.25">
      <c r="A48" s="73" t="s">
        <v>324</v>
      </c>
      <c r="B48" s="189">
        <f>SUM(B49:B57)</f>
        <v>4941300</v>
      </c>
      <c r="C48" s="189">
        <f t="shared" ref="C48:G48" si="5">SUM(C49:C57)</f>
        <v>503120</v>
      </c>
      <c r="D48" s="189">
        <f t="shared" si="5"/>
        <v>5444420</v>
      </c>
      <c r="E48" s="189">
        <f t="shared" si="5"/>
        <v>288949.34999999998</v>
      </c>
      <c r="F48" s="189">
        <f t="shared" si="5"/>
        <v>270091.34999999998</v>
      </c>
      <c r="G48" s="189">
        <f t="shared" si="5"/>
        <v>5155470.6500000004</v>
      </c>
    </row>
    <row r="49" spans="1:7" x14ac:dyDescent="0.25">
      <c r="A49" s="74" t="s">
        <v>325</v>
      </c>
      <c r="B49" s="254">
        <v>1341200</v>
      </c>
      <c r="C49" s="254">
        <v>163820</v>
      </c>
      <c r="D49" s="253">
        <v>1505020</v>
      </c>
      <c r="E49" s="254">
        <v>122085.98</v>
      </c>
      <c r="F49" s="254">
        <v>108055.98</v>
      </c>
      <c r="G49" s="253">
        <v>1382934.02</v>
      </c>
    </row>
    <row r="50" spans="1:7" x14ac:dyDescent="0.25">
      <c r="A50" s="74" t="s">
        <v>326</v>
      </c>
      <c r="B50" s="254">
        <v>270000</v>
      </c>
      <c r="C50" s="254">
        <v>73500</v>
      </c>
      <c r="D50" s="253">
        <v>343500</v>
      </c>
      <c r="E50" s="254">
        <v>28428.38</v>
      </c>
      <c r="F50" s="254">
        <v>23600.38</v>
      </c>
      <c r="G50" s="253">
        <v>315071.62</v>
      </c>
    </row>
    <row r="51" spans="1:7" x14ac:dyDescent="0.25">
      <c r="A51" s="74" t="s">
        <v>327</v>
      </c>
      <c r="B51" s="253">
        <v>0</v>
      </c>
      <c r="C51" s="253">
        <v>0</v>
      </c>
      <c r="D51" s="253">
        <v>0</v>
      </c>
      <c r="E51" s="253">
        <v>0</v>
      </c>
      <c r="F51" s="253">
        <v>0</v>
      </c>
      <c r="G51" s="253">
        <v>0</v>
      </c>
    </row>
    <row r="52" spans="1:7" x14ac:dyDescent="0.25">
      <c r="A52" s="74" t="s">
        <v>328</v>
      </c>
      <c r="B52" s="254">
        <v>3000000</v>
      </c>
      <c r="C52" s="254">
        <v>250000</v>
      </c>
      <c r="D52" s="253">
        <v>3250000</v>
      </c>
      <c r="E52" s="254">
        <v>0</v>
      </c>
      <c r="F52" s="254">
        <v>0</v>
      </c>
      <c r="G52" s="253">
        <v>3250000</v>
      </c>
    </row>
    <row r="53" spans="1:7" x14ac:dyDescent="0.25">
      <c r="A53" s="74" t="s">
        <v>329</v>
      </c>
      <c r="B53" s="253">
        <v>0</v>
      </c>
      <c r="C53" s="253">
        <v>0</v>
      </c>
      <c r="D53" s="253">
        <v>0</v>
      </c>
      <c r="E53" s="253">
        <v>0</v>
      </c>
      <c r="F53" s="253">
        <v>0</v>
      </c>
      <c r="G53" s="253">
        <v>0</v>
      </c>
    </row>
    <row r="54" spans="1:7" x14ac:dyDescent="0.25">
      <c r="A54" s="74" t="s">
        <v>330</v>
      </c>
      <c r="B54" s="254">
        <v>318100</v>
      </c>
      <c r="C54" s="254">
        <v>15800</v>
      </c>
      <c r="D54" s="253">
        <v>333900</v>
      </c>
      <c r="E54" s="254">
        <v>138434.99</v>
      </c>
      <c r="F54" s="254">
        <v>138434.99</v>
      </c>
      <c r="G54" s="253">
        <v>195465.01</v>
      </c>
    </row>
    <row r="55" spans="1:7" x14ac:dyDescent="0.25">
      <c r="A55" s="74" t="s">
        <v>331</v>
      </c>
      <c r="B55" s="253">
        <v>0</v>
      </c>
      <c r="C55" s="253">
        <v>0</v>
      </c>
      <c r="D55" s="253">
        <v>0</v>
      </c>
      <c r="E55" s="253">
        <v>0</v>
      </c>
      <c r="F55" s="253">
        <v>0</v>
      </c>
      <c r="G55" s="253">
        <v>0</v>
      </c>
    </row>
    <row r="56" spans="1:7" x14ac:dyDescent="0.25">
      <c r="A56" s="74" t="s">
        <v>332</v>
      </c>
      <c r="B56" s="253">
        <v>0</v>
      </c>
      <c r="C56" s="253">
        <v>0</v>
      </c>
      <c r="D56" s="253">
        <v>0</v>
      </c>
      <c r="E56" s="253">
        <v>0</v>
      </c>
      <c r="F56" s="253">
        <v>0</v>
      </c>
      <c r="G56" s="253">
        <v>0</v>
      </c>
    </row>
    <row r="57" spans="1:7" x14ac:dyDescent="0.25">
      <c r="A57" s="74" t="s">
        <v>333</v>
      </c>
      <c r="B57" s="254">
        <v>12000</v>
      </c>
      <c r="C57" s="254">
        <v>0</v>
      </c>
      <c r="D57" s="253">
        <v>12000</v>
      </c>
      <c r="E57" s="254">
        <v>0</v>
      </c>
      <c r="F57" s="254">
        <v>0</v>
      </c>
      <c r="G57" s="253">
        <v>12000</v>
      </c>
    </row>
    <row r="58" spans="1:7" x14ac:dyDescent="0.25">
      <c r="A58" s="73" t="s">
        <v>334</v>
      </c>
      <c r="B58" s="189">
        <f>SUM(B59:B61)</f>
        <v>9200000</v>
      </c>
      <c r="C58" s="189">
        <f t="shared" ref="C58:G58" si="6">SUM(C59:C61)</f>
        <v>17508013.390000001</v>
      </c>
      <c r="D58" s="189">
        <f t="shared" si="6"/>
        <v>26708013.390000001</v>
      </c>
      <c r="E58" s="189">
        <f t="shared" si="6"/>
        <v>8166278.7800000003</v>
      </c>
      <c r="F58" s="189">
        <f t="shared" si="6"/>
        <v>6248194.0300000003</v>
      </c>
      <c r="G58" s="189">
        <f t="shared" si="6"/>
        <v>18541734.609999999</v>
      </c>
    </row>
    <row r="59" spans="1:7" x14ac:dyDescent="0.25">
      <c r="A59" s="74" t="s">
        <v>335</v>
      </c>
      <c r="B59" s="256">
        <v>9200000</v>
      </c>
      <c r="C59" s="256">
        <v>17508013.390000001</v>
      </c>
      <c r="D59" s="255">
        <v>26708013.390000001</v>
      </c>
      <c r="E59" s="256">
        <v>8166278.7800000003</v>
      </c>
      <c r="F59" s="256">
        <v>6248194.0300000003</v>
      </c>
      <c r="G59" s="255">
        <v>18541734.609999999</v>
      </c>
    </row>
    <row r="60" spans="1:7" x14ac:dyDescent="0.25">
      <c r="A60" s="74" t="s">
        <v>336</v>
      </c>
      <c r="B60" s="255">
        <v>0</v>
      </c>
      <c r="C60" s="255">
        <v>0</v>
      </c>
      <c r="D60" s="255">
        <v>0</v>
      </c>
      <c r="E60" s="255">
        <v>0</v>
      </c>
      <c r="F60" s="255">
        <v>0</v>
      </c>
      <c r="G60" s="255">
        <v>0</v>
      </c>
    </row>
    <row r="61" spans="1:7" x14ac:dyDescent="0.25">
      <c r="A61" s="74" t="s">
        <v>337</v>
      </c>
      <c r="B61" s="255">
        <v>0</v>
      </c>
      <c r="C61" s="255">
        <v>0</v>
      </c>
      <c r="D61" s="255">
        <v>0</v>
      </c>
      <c r="E61" s="255">
        <v>0</v>
      </c>
      <c r="F61" s="255">
        <v>0</v>
      </c>
      <c r="G61" s="255">
        <v>0</v>
      </c>
    </row>
    <row r="62" spans="1:7" x14ac:dyDescent="0.25">
      <c r="A62" s="73" t="s">
        <v>338</v>
      </c>
      <c r="B62" s="189">
        <f>SUM(B63:B67,B69:B70)</f>
        <v>0</v>
      </c>
      <c r="C62" s="189">
        <f t="shared" ref="C62:G62" si="7">SUM(C63:C67,C69:C70)</f>
        <v>0</v>
      </c>
      <c r="D62" s="189">
        <f t="shared" si="7"/>
        <v>0</v>
      </c>
      <c r="E62" s="189">
        <f t="shared" si="7"/>
        <v>0</v>
      </c>
      <c r="F62" s="189">
        <f t="shared" si="7"/>
        <v>0</v>
      </c>
      <c r="G62" s="189">
        <f t="shared" si="7"/>
        <v>0</v>
      </c>
    </row>
    <row r="63" spans="1:7" x14ac:dyDescent="0.25">
      <c r="A63" s="74" t="s">
        <v>339</v>
      </c>
      <c r="B63" s="257">
        <v>0</v>
      </c>
      <c r="C63" s="257">
        <v>0</v>
      </c>
      <c r="D63" s="257">
        <v>0</v>
      </c>
      <c r="E63" s="257">
        <v>0</v>
      </c>
      <c r="F63" s="257">
        <v>0</v>
      </c>
      <c r="G63" s="257">
        <v>0</v>
      </c>
    </row>
    <row r="64" spans="1:7" x14ac:dyDescent="0.25">
      <c r="A64" s="74" t="s">
        <v>340</v>
      </c>
      <c r="B64" s="257">
        <v>0</v>
      </c>
      <c r="C64" s="257">
        <v>0</v>
      </c>
      <c r="D64" s="257">
        <v>0</v>
      </c>
      <c r="E64" s="257">
        <v>0</v>
      </c>
      <c r="F64" s="257">
        <v>0</v>
      </c>
      <c r="G64" s="257">
        <v>0</v>
      </c>
    </row>
    <row r="65" spans="1:7" x14ac:dyDescent="0.25">
      <c r="A65" s="74" t="s">
        <v>341</v>
      </c>
      <c r="B65" s="257">
        <v>0</v>
      </c>
      <c r="C65" s="257">
        <v>0</v>
      </c>
      <c r="D65" s="257">
        <v>0</v>
      </c>
      <c r="E65" s="257">
        <v>0</v>
      </c>
      <c r="F65" s="257">
        <v>0</v>
      </c>
      <c r="G65" s="257">
        <v>0</v>
      </c>
    </row>
    <row r="66" spans="1:7" x14ac:dyDescent="0.25">
      <c r="A66" s="74" t="s">
        <v>342</v>
      </c>
      <c r="B66" s="257">
        <v>0</v>
      </c>
      <c r="C66" s="257">
        <v>0</v>
      </c>
      <c r="D66" s="257">
        <v>0</v>
      </c>
      <c r="E66" s="257">
        <v>0</v>
      </c>
      <c r="F66" s="257">
        <v>0</v>
      </c>
      <c r="G66" s="257">
        <v>0</v>
      </c>
    </row>
    <row r="67" spans="1:7" x14ac:dyDescent="0.25">
      <c r="A67" s="74" t="s">
        <v>343</v>
      </c>
      <c r="B67" s="257">
        <v>0</v>
      </c>
      <c r="C67" s="257">
        <v>0</v>
      </c>
      <c r="D67" s="257">
        <v>0</v>
      </c>
      <c r="E67" s="257">
        <v>0</v>
      </c>
      <c r="F67" s="257">
        <v>0</v>
      </c>
      <c r="G67" s="257">
        <v>0</v>
      </c>
    </row>
    <row r="68" spans="1:7" x14ac:dyDescent="0.25">
      <c r="A68" s="74" t="s">
        <v>3293</v>
      </c>
      <c r="B68" s="257">
        <v>0</v>
      </c>
      <c r="C68" s="257">
        <v>0</v>
      </c>
      <c r="D68" s="257">
        <v>0</v>
      </c>
      <c r="E68" s="257">
        <v>0</v>
      </c>
      <c r="F68" s="257">
        <v>0</v>
      </c>
      <c r="G68" s="257">
        <v>0</v>
      </c>
    </row>
    <row r="69" spans="1:7" x14ac:dyDescent="0.25">
      <c r="A69" s="74" t="s">
        <v>345</v>
      </c>
      <c r="B69" s="257">
        <v>0</v>
      </c>
      <c r="C69" s="257">
        <v>0</v>
      </c>
      <c r="D69" s="257">
        <v>0</v>
      </c>
      <c r="E69" s="257">
        <v>0</v>
      </c>
      <c r="F69" s="257">
        <v>0</v>
      </c>
      <c r="G69" s="257">
        <v>0</v>
      </c>
    </row>
    <row r="70" spans="1:7" x14ac:dyDescent="0.25">
      <c r="A70" s="74" t="s">
        <v>346</v>
      </c>
      <c r="B70" s="257">
        <v>0</v>
      </c>
      <c r="C70" s="257">
        <v>0</v>
      </c>
      <c r="D70" s="257">
        <v>0</v>
      </c>
      <c r="E70" s="257">
        <v>0</v>
      </c>
      <c r="F70" s="257">
        <v>0</v>
      </c>
      <c r="G70" s="257">
        <v>0</v>
      </c>
    </row>
    <row r="71" spans="1:7" x14ac:dyDescent="0.25">
      <c r="A71" s="73" t="s">
        <v>347</v>
      </c>
      <c r="B71" s="189">
        <f>SUM(B72:B74)</f>
        <v>0</v>
      </c>
      <c r="C71" s="189">
        <f t="shared" ref="C71:G71" si="8">SUM(C72:C74)</f>
        <v>3382500</v>
      </c>
      <c r="D71" s="189">
        <f t="shared" si="8"/>
        <v>3382500</v>
      </c>
      <c r="E71" s="189">
        <f t="shared" si="8"/>
        <v>2342641.71</v>
      </c>
      <c r="F71" s="189">
        <f t="shared" si="8"/>
        <v>2342641.71</v>
      </c>
      <c r="G71" s="189">
        <f t="shared" si="8"/>
        <v>1039858.29</v>
      </c>
    </row>
    <row r="72" spans="1:7" x14ac:dyDescent="0.25">
      <c r="A72" s="74" t="s">
        <v>348</v>
      </c>
      <c r="B72" s="258">
        <v>0</v>
      </c>
      <c r="C72" s="258">
        <v>0</v>
      </c>
      <c r="D72" s="258">
        <v>0</v>
      </c>
      <c r="E72" s="258">
        <v>0</v>
      </c>
      <c r="F72" s="258">
        <v>0</v>
      </c>
      <c r="G72" s="258">
        <v>0</v>
      </c>
    </row>
    <row r="73" spans="1:7" x14ac:dyDescent="0.25">
      <c r="A73" s="74" t="s">
        <v>349</v>
      </c>
      <c r="B73" s="258">
        <v>0</v>
      </c>
      <c r="C73" s="258">
        <v>0</v>
      </c>
      <c r="D73" s="258">
        <v>0</v>
      </c>
      <c r="E73" s="258">
        <v>0</v>
      </c>
      <c r="F73" s="258">
        <v>0</v>
      </c>
      <c r="G73" s="258">
        <v>0</v>
      </c>
    </row>
    <row r="74" spans="1:7" x14ac:dyDescent="0.25">
      <c r="A74" s="74" t="s">
        <v>350</v>
      </c>
      <c r="B74" s="259">
        <v>0</v>
      </c>
      <c r="C74" s="259">
        <v>3382500</v>
      </c>
      <c r="D74" s="258">
        <v>3382500</v>
      </c>
      <c r="E74" s="259">
        <v>2342641.71</v>
      </c>
      <c r="F74" s="259">
        <v>2342641.71</v>
      </c>
      <c r="G74" s="258">
        <v>1039858.29</v>
      </c>
    </row>
    <row r="75" spans="1:7" x14ac:dyDescent="0.25">
      <c r="A75" s="73" t="s">
        <v>351</v>
      </c>
      <c r="B75" s="189">
        <f>SUM(B76:B82)</f>
        <v>200000</v>
      </c>
      <c r="C75" s="189">
        <f t="shared" ref="C75:G75" si="9">SUM(C76:C82)</f>
        <v>0</v>
      </c>
      <c r="D75" s="189">
        <f t="shared" si="9"/>
        <v>200000</v>
      </c>
      <c r="E75" s="189">
        <f t="shared" si="9"/>
        <v>0</v>
      </c>
      <c r="F75" s="189">
        <f t="shared" si="9"/>
        <v>0</v>
      </c>
      <c r="G75" s="189">
        <f t="shared" si="9"/>
        <v>200000</v>
      </c>
    </row>
    <row r="76" spans="1:7" x14ac:dyDescent="0.25">
      <c r="A76" s="74" t="s">
        <v>352</v>
      </c>
      <c r="B76" s="260">
        <v>0</v>
      </c>
      <c r="C76" s="260">
        <v>0</v>
      </c>
      <c r="D76" s="260">
        <v>0</v>
      </c>
      <c r="E76" s="260">
        <v>0</v>
      </c>
      <c r="F76" s="260">
        <v>0</v>
      </c>
      <c r="G76" s="260">
        <v>0</v>
      </c>
    </row>
    <row r="77" spans="1:7" x14ac:dyDescent="0.25">
      <c r="A77" s="74" t="s">
        <v>353</v>
      </c>
      <c r="B77" s="261">
        <v>200000</v>
      </c>
      <c r="C77" s="261">
        <v>0</v>
      </c>
      <c r="D77" s="260">
        <v>200000</v>
      </c>
      <c r="E77" s="261">
        <v>0</v>
      </c>
      <c r="F77" s="261">
        <v>0</v>
      </c>
      <c r="G77" s="260">
        <v>200000</v>
      </c>
    </row>
    <row r="78" spans="1:7" x14ac:dyDescent="0.25">
      <c r="A78" s="74" t="s">
        <v>354</v>
      </c>
      <c r="B78" s="260">
        <v>0</v>
      </c>
      <c r="C78" s="260">
        <v>0</v>
      </c>
      <c r="D78" s="260">
        <v>0</v>
      </c>
      <c r="E78" s="260">
        <v>0</v>
      </c>
      <c r="F78" s="260">
        <v>0</v>
      </c>
      <c r="G78" s="260">
        <v>0</v>
      </c>
    </row>
    <row r="79" spans="1:7" x14ac:dyDescent="0.25">
      <c r="A79" s="74" t="s">
        <v>355</v>
      </c>
      <c r="B79" s="260">
        <v>0</v>
      </c>
      <c r="C79" s="260">
        <v>0</v>
      </c>
      <c r="D79" s="260">
        <v>0</v>
      </c>
      <c r="E79" s="260">
        <v>0</v>
      </c>
      <c r="F79" s="260">
        <v>0</v>
      </c>
      <c r="G79" s="260">
        <v>0</v>
      </c>
    </row>
    <row r="80" spans="1:7" x14ac:dyDescent="0.25">
      <c r="A80" s="74" t="s">
        <v>356</v>
      </c>
      <c r="B80" s="260">
        <v>0</v>
      </c>
      <c r="C80" s="260">
        <v>0</v>
      </c>
      <c r="D80" s="260">
        <v>0</v>
      </c>
      <c r="E80" s="260">
        <v>0</v>
      </c>
      <c r="F80" s="260">
        <v>0</v>
      </c>
      <c r="G80" s="260">
        <v>0</v>
      </c>
    </row>
    <row r="81" spans="1:7" x14ac:dyDescent="0.25">
      <c r="A81" s="74" t="s">
        <v>357</v>
      </c>
      <c r="B81" s="260">
        <v>0</v>
      </c>
      <c r="C81" s="260">
        <v>0</v>
      </c>
      <c r="D81" s="260">
        <v>0</v>
      </c>
      <c r="E81" s="260">
        <v>0</v>
      </c>
      <c r="F81" s="260">
        <v>0</v>
      </c>
      <c r="G81" s="260">
        <v>0</v>
      </c>
    </row>
    <row r="82" spans="1:7" x14ac:dyDescent="0.25">
      <c r="A82" s="74" t="s">
        <v>358</v>
      </c>
      <c r="B82" s="260">
        <v>0</v>
      </c>
      <c r="C82" s="260">
        <v>0</v>
      </c>
      <c r="D82" s="260">
        <v>0</v>
      </c>
      <c r="E82" s="260">
        <v>0</v>
      </c>
      <c r="F82" s="260">
        <v>0</v>
      </c>
      <c r="G82" s="260">
        <v>0</v>
      </c>
    </row>
    <row r="83" spans="1:7" x14ac:dyDescent="0.25">
      <c r="A83" s="75"/>
      <c r="B83" s="71"/>
      <c r="C83" s="71"/>
      <c r="D83" s="71"/>
      <c r="E83" s="71"/>
      <c r="F83" s="71"/>
      <c r="G83" s="71"/>
    </row>
    <row r="84" spans="1:7" x14ac:dyDescent="0.25">
      <c r="A84" s="76" t="s">
        <v>359</v>
      </c>
      <c r="B84" s="174">
        <f t="shared" ref="B84:G84" si="10">SUM(B85,B93,B103,B113,B123,B133,B137,B146,B150)</f>
        <v>207500000</v>
      </c>
      <c r="C84" s="174">
        <f t="shared" si="10"/>
        <v>123506393.19</v>
      </c>
      <c r="D84" s="174">
        <f t="shared" si="10"/>
        <v>331006393.19</v>
      </c>
      <c r="E84" s="174">
        <f t="shared" si="10"/>
        <v>102838479.25000001</v>
      </c>
      <c r="F84" s="174">
        <f t="shared" si="10"/>
        <v>100418665.63000001</v>
      </c>
      <c r="G84" s="174">
        <f t="shared" si="10"/>
        <v>228167913.94000003</v>
      </c>
    </row>
    <row r="85" spans="1:7" x14ac:dyDescent="0.25">
      <c r="A85" s="73" t="s">
        <v>286</v>
      </c>
      <c r="B85" s="189">
        <f>SUM(B86:B92)</f>
        <v>57300207</v>
      </c>
      <c r="C85" s="189">
        <f>SUM(C86:C92)</f>
        <v>-9090.4100000000035</v>
      </c>
      <c r="D85" s="189">
        <f>SUM(D86:D92)</f>
        <v>57291116.589999996</v>
      </c>
      <c r="E85" s="189">
        <f t="shared" ref="E85:G85" si="11">SUM(E86:E92)</f>
        <v>24719455.170000002</v>
      </c>
      <c r="F85" s="189">
        <f t="shared" si="11"/>
        <v>24242017.25</v>
      </c>
      <c r="G85" s="189">
        <f t="shared" si="11"/>
        <v>32571661.419999998</v>
      </c>
    </row>
    <row r="86" spans="1:7" x14ac:dyDescent="0.25">
      <c r="A86" s="74" t="s">
        <v>287</v>
      </c>
      <c r="B86" s="264">
        <v>37527896</v>
      </c>
      <c r="C86" s="263">
        <v>-55444.93</v>
      </c>
      <c r="D86" s="262">
        <v>37472451.07</v>
      </c>
      <c r="E86" s="263">
        <v>17339810.530000001</v>
      </c>
      <c r="F86" s="263">
        <v>17339529.289999999</v>
      </c>
      <c r="G86" s="262">
        <v>20132640.539999999</v>
      </c>
    </row>
    <row r="87" spans="1:7" x14ac:dyDescent="0.25">
      <c r="A87" s="74" t="s">
        <v>288</v>
      </c>
      <c r="B87" s="264">
        <v>0</v>
      </c>
      <c r="C87" s="262">
        <v>0</v>
      </c>
      <c r="D87" s="262">
        <v>0</v>
      </c>
      <c r="E87" s="262">
        <v>0</v>
      </c>
      <c r="F87" s="262">
        <v>0</v>
      </c>
      <c r="G87" s="262">
        <v>0</v>
      </c>
    </row>
    <row r="88" spans="1:7" x14ac:dyDescent="0.25">
      <c r="A88" s="74" t="s">
        <v>289</v>
      </c>
      <c r="B88" s="264">
        <v>6948311</v>
      </c>
      <c r="C88" s="263">
        <v>10000</v>
      </c>
      <c r="D88" s="262">
        <v>6958311</v>
      </c>
      <c r="E88" s="263">
        <v>187589.78</v>
      </c>
      <c r="F88" s="263">
        <v>186806.16</v>
      </c>
      <c r="G88" s="262">
        <v>6770721.2199999997</v>
      </c>
    </row>
    <row r="89" spans="1:7" x14ac:dyDescent="0.25">
      <c r="A89" s="74" t="s">
        <v>290</v>
      </c>
      <c r="B89" s="264">
        <v>4900000</v>
      </c>
      <c r="C89" s="263">
        <v>200000</v>
      </c>
      <c r="D89" s="262">
        <v>5100000</v>
      </c>
      <c r="E89" s="263">
        <v>3023174.79</v>
      </c>
      <c r="F89" s="263">
        <v>2569095.0299999998</v>
      </c>
      <c r="G89" s="262">
        <v>2076825.21</v>
      </c>
    </row>
    <row r="90" spans="1:7" x14ac:dyDescent="0.25">
      <c r="A90" s="74" t="s">
        <v>291</v>
      </c>
      <c r="B90" s="264">
        <v>7923999.9999999981</v>
      </c>
      <c r="C90" s="263">
        <v>-163645.48000000001</v>
      </c>
      <c r="D90" s="262">
        <v>7760354.5199999977</v>
      </c>
      <c r="E90" s="263">
        <v>4168880.07</v>
      </c>
      <c r="F90" s="263">
        <v>4146586.77</v>
      </c>
      <c r="G90" s="262">
        <v>3591474.4499999979</v>
      </c>
    </row>
    <row r="91" spans="1:7" x14ac:dyDescent="0.25">
      <c r="A91" s="74" t="s">
        <v>292</v>
      </c>
      <c r="B91" s="264">
        <v>0</v>
      </c>
      <c r="C91" s="262">
        <v>0</v>
      </c>
      <c r="D91" s="262">
        <v>0</v>
      </c>
      <c r="E91" s="262">
        <v>0</v>
      </c>
      <c r="F91" s="262">
        <v>0</v>
      </c>
      <c r="G91" s="262">
        <v>0</v>
      </c>
    </row>
    <row r="92" spans="1:7" x14ac:dyDescent="0.25">
      <c r="A92" s="74" t="s">
        <v>293</v>
      </c>
      <c r="B92" s="264">
        <v>0</v>
      </c>
      <c r="C92" s="262">
        <v>0</v>
      </c>
      <c r="D92" s="262">
        <v>0</v>
      </c>
      <c r="E92" s="262">
        <v>0</v>
      </c>
      <c r="F92" s="262">
        <v>0</v>
      </c>
      <c r="G92" s="262">
        <v>0</v>
      </c>
    </row>
    <row r="93" spans="1:7" x14ac:dyDescent="0.25">
      <c r="A93" s="73" t="s">
        <v>294</v>
      </c>
      <c r="B93" s="264">
        <f>SUM(B94:B102)</f>
        <v>15225000</v>
      </c>
      <c r="C93" s="278">
        <f t="shared" ref="C93:G93" si="12">SUM(C94:C102)</f>
        <v>5188138</v>
      </c>
      <c r="D93" s="278">
        <f t="shared" si="12"/>
        <v>20413138</v>
      </c>
      <c r="E93" s="278">
        <f t="shared" si="12"/>
        <v>8386465.5</v>
      </c>
      <c r="F93" s="278">
        <f t="shared" si="12"/>
        <v>7868389.5999999996</v>
      </c>
      <c r="G93" s="278">
        <f t="shared" si="12"/>
        <v>12026672.499999998</v>
      </c>
    </row>
    <row r="94" spans="1:7" x14ac:dyDescent="0.25">
      <c r="A94" s="74" t="s">
        <v>295</v>
      </c>
      <c r="B94" s="264">
        <v>0</v>
      </c>
      <c r="C94" s="264">
        <v>24807</v>
      </c>
      <c r="D94" s="264">
        <v>24807</v>
      </c>
      <c r="E94" s="264">
        <v>0</v>
      </c>
      <c r="F94" s="264">
        <v>0</v>
      </c>
      <c r="G94" s="264">
        <v>24807</v>
      </c>
    </row>
    <row r="95" spans="1:7" x14ac:dyDescent="0.25">
      <c r="A95" s="74" t="s">
        <v>296</v>
      </c>
      <c r="B95" s="264">
        <v>50000</v>
      </c>
      <c r="C95" s="265">
        <v>-30000</v>
      </c>
      <c r="D95" s="264">
        <v>20000</v>
      </c>
      <c r="E95" s="265">
        <v>0</v>
      </c>
      <c r="F95" s="265">
        <v>0</v>
      </c>
      <c r="G95" s="264">
        <v>20000</v>
      </c>
    </row>
    <row r="96" spans="1:7" x14ac:dyDescent="0.25">
      <c r="A96" s="74" t="s">
        <v>297</v>
      </c>
      <c r="B96" s="264">
        <v>0</v>
      </c>
      <c r="C96" s="264">
        <v>0</v>
      </c>
      <c r="D96" s="264">
        <v>0</v>
      </c>
      <c r="E96" s="264">
        <v>0</v>
      </c>
      <c r="F96" s="264">
        <v>0</v>
      </c>
      <c r="G96" s="264">
        <v>0</v>
      </c>
    </row>
    <row r="97" spans="1:7" x14ac:dyDescent="0.25">
      <c r="A97" s="74" t="s">
        <v>298</v>
      </c>
      <c r="B97" s="264">
        <v>2400000</v>
      </c>
      <c r="C97" s="265">
        <v>515028</v>
      </c>
      <c r="D97" s="264">
        <v>2915028</v>
      </c>
      <c r="E97" s="265">
        <v>1438300.53</v>
      </c>
      <c r="F97" s="265">
        <v>1438300.53</v>
      </c>
      <c r="G97" s="264">
        <v>1476727.47</v>
      </c>
    </row>
    <row r="98" spans="1:7" x14ac:dyDescent="0.25">
      <c r="A98" s="41" t="s">
        <v>299</v>
      </c>
      <c r="B98" s="264">
        <v>120000</v>
      </c>
      <c r="C98" s="265">
        <v>115155.5</v>
      </c>
      <c r="D98" s="264">
        <v>235155.5</v>
      </c>
      <c r="E98" s="265">
        <v>0</v>
      </c>
      <c r="F98" s="265">
        <v>0</v>
      </c>
      <c r="G98" s="264">
        <v>235155.5</v>
      </c>
    </row>
    <row r="99" spans="1:7" x14ac:dyDescent="0.25">
      <c r="A99" s="74" t="s">
        <v>300</v>
      </c>
      <c r="B99" s="264">
        <v>10050000</v>
      </c>
      <c r="C99" s="265">
        <v>1020000</v>
      </c>
      <c r="D99" s="264">
        <v>11070000</v>
      </c>
      <c r="E99" s="265">
        <v>5383456.2599999998</v>
      </c>
      <c r="F99" s="265">
        <v>4928259.05</v>
      </c>
      <c r="G99" s="264">
        <v>5686543.7400000002</v>
      </c>
    </row>
    <row r="100" spans="1:7" x14ac:dyDescent="0.25">
      <c r="A100" s="74" t="s">
        <v>301</v>
      </c>
      <c r="B100" s="264">
        <v>305000</v>
      </c>
      <c r="C100" s="265">
        <v>2900157.5</v>
      </c>
      <c r="D100" s="264">
        <v>3205157.5</v>
      </c>
      <c r="E100" s="265">
        <v>26082.240000000002</v>
      </c>
      <c r="F100" s="265">
        <v>21323.34</v>
      </c>
      <c r="G100" s="264">
        <v>3179075.26</v>
      </c>
    </row>
    <row r="101" spans="1:7" x14ac:dyDescent="0.25">
      <c r="A101" s="74" t="s">
        <v>302</v>
      </c>
      <c r="B101" s="264">
        <v>0</v>
      </c>
      <c r="C101" s="264">
        <v>425000</v>
      </c>
      <c r="D101" s="264">
        <v>425000</v>
      </c>
      <c r="E101" s="264">
        <v>0</v>
      </c>
      <c r="F101" s="264">
        <v>0</v>
      </c>
      <c r="G101" s="264">
        <v>425000</v>
      </c>
    </row>
    <row r="102" spans="1:7" x14ac:dyDescent="0.25">
      <c r="A102" s="74" t="s">
        <v>303</v>
      </c>
      <c r="B102" s="264">
        <v>2300000</v>
      </c>
      <c r="C102" s="265">
        <v>217990</v>
      </c>
      <c r="D102" s="264">
        <v>2517990</v>
      </c>
      <c r="E102" s="265">
        <v>1538626.47</v>
      </c>
      <c r="F102" s="265">
        <v>1480506.68</v>
      </c>
      <c r="G102" s="264">
        <v>979363.53</v>
      </c>
    </row>
    <row r="103" spans="1:7" x14ac:dyDescent="0.25">
      <c r="A103" s="73" t="s">
        <v>304</v>
      </c>
      <c r="B103" s="264">
        <f>SUM(B104:B112)</f>
        <v>13310000</v>
      </c>
      <c r="C103" s="278">
        <f t="shared" ref="C103:G103" si="13">SUM(C104:C112)</f>
        <v>9260536.0399999991</v>
      </c>
      <c r="D103" s="278">
        <f t="shared" si="13"/>
        <v>22570536.039999999</v>
      </c>
      <c r="E103" s="278">
        <f t="shared" si="13"/>
        <v>10311320.789999999</v>
      </c>
      <c r="F103" s="278">
        <f t="shared" si="13"/>
        <v>9771631.0300000012</v>
      </c>
      <c r="G103" s="278">
        <f t="shared" si="13"/>
        <v>12259215.25</v>
      </c>
    </row>
    <row r="104" spans="1:7" x14ac:dyDescent="0.25">
      <c r="A104" s="74" t="s">
        <v>305</v>
      </c>
      <c r="B104" s="266">
        <v>0</v>
      </c>
      <c r="C104" s="268">
        <v>5000</v>
      </c>
      <c r="D104" s="267">
        <v>5000</v>
      </c>
      <c r="E104" s="268">
        <v>265</v>
      </c>
      <c r="F104" s="268">
        <v>265</v>
      </c>
      <c r="G104" s="267">
        <v>4735</v>
      </c>
    </row>
    <row r="105" spans="1:7" x14ac:dyDescent="0.25">
      <c r="A105" s="74" t="s">
        <v>306</v>
      </c>
      <c r="B105" s="279">
        <v>100000</v>
      </c>
      <c r="C105" s="268">
        <v>1250000</v>
      </c>
      <c r="D105" s="267">
        <v>1350000</v>
      </c>
      <c r="E105" s="268">
        <v>905786</v>
      </c>
      <c r="F105" s="268">
        <v>905786</v>
      </c>
      <c r="G105" s="267">
        <v>444214</v>
      </c>
    </row>
    <row r="106" spans="1:7" x14ac:dyDescent="0.25">
      <c r="A106" s="74" t="s">
        <v>307</v>
      </c>
      <c r="B106" s="279">
        <v>100000</v>
      </c>
      <c r="C106" s="268">
        <v>6918003.04</v>
      </c>
      <c r="D106" s="267">
        <v>7018003.04</v>
      </c>
      <c r="E106" s="268">
        <v>2953724.65</v>
      </c>
      <c r="F106" s="268">
        <v>2569580.23</v>
      </c>
      <c r="G106" s="267">
        <v>4064278.39</v>
      </c>
    </row>
    <row r="107" spans="1:7" x14ac:dyDescent="0.25">
      <c r="A107" s="74" t="s">
        <v>308</v>
      </c>
      <c r="B107" s="279">
        <v>1300000</v>
      </c>
      <c r="C107" s="268">
        <v>300000</v>
      </c>
      <c r="D107" s="267">
        <v>1600000</v>
      </c>
      <c r="E107" s="268">
        <v>1069969.8</v>
      </c>
      <c r="F107" s="268">
        <v>1069969.8</v>
      </c>
      <c r="G107" s="267">
        <v>530030.19999999995</v>
      </c>
    </row>
    <row r="108" spans="1:7" x14ac:dyDescent="0.25">
      <c r="A108" s="74" t="s">
        <v>309</v>
      </c>
      <c r="B108" s="279">
        <v>750000</v>
      </c>
      <c r="C108" s="268">
        <v>400000</v>
      </c>
      <c r="D108" s="267">
        <v>1150000</v>
      </c>
      <c r="E108" s="268">
        <v>526860.13</v>
      </c>
      <c r="F108" s="268">
        <v>458896.79</v>
      </c>
      <c r="G108" s="267">
        <v>623139.87</v>
      </c>
    </row>
    <row r="109" spans="1:7" x14ac:dyDescent="0.25">
      <c r="A109" s="74" t="s">
        <v>310</v>
      </c>
      <c r="B109" s="278">
        <v>0</v>
      </c>
      <c r="C109" s="267">
        <v>17161</v>
      </c>
      <c r="D109" s="267">
        <v>17161</v>
      </c>
      <c r="E109" s="267">
        <v>0</v>
      </c>
      <c r="F109" s="267">
        <v>0</v>
      </c>
      <c r="G109" s="267">
        <v>17161</v>
      </c>
    </row>
    <row r="110" spans="1:7" x14ac:dyDescent="0.25">
      <c r="A110" s="74" t="s">
        <v>311</v>
      </c>
      <c r="B110" s="279">
        <v>0</v>
      </c>
      <c r="C110" s="268">
        <v>35000</v>
      </c>
      <c r="D110" s="267">
        <v>35000</v>
      </c>
      <c r="E110" s="268">
        <v>7951</v>
      </c>
      <c r="F110" s="268">
        <v>7951</v>
      </c>
      <c r="G110" s="267">
        <v>27049</v>
      </c>
    </row>
    <row r="111" spans="1:7" x14ac:dyDescent="0.25">
      <c r="A111" s="74" t="s">
        <v>312</v>
      </c>
      <c r="B111" s="278">
        <v>0</v>
      </c>
      <c r="C111" s="267">
        <v>0</v>
      </c>
      <c r="D111" s="267">
        <v>0</v>
      </c>
      <c r="E111" s="267">
        <v>0</v>
      </c>
      <c r="F111" s="267">
        <v>0</v>
      </c>
      <c r="G111" s="267">
        <v>0</v>
      </c>
    </row>
    <row r="112" spans="1:7" x14ac:dyDescent="0.25">
      <c r="A112" s="74" t="s">
        <v>313</v>
      </c>
      <c r="B112" s="279">
        <v>11060000</v>
      </c>
      <c r="C112" s="268">
        <v>335372</v>
      </c>
      <c r="D112" s="267">
        <v>11395372</v>
      </c>
      <c r="E112" s="268">
        <v>4846764.21</v>
      </c>
      <c r="F112" s="268">
        <v>4759182.21</v>
      </c>
      <c r="G112" s="267">
        <v>6548607.79</v>
      </c>
    </row>
    <row r="113" spans="1:7" x14ac:dyDescent="0.25">
      <c r="A113" s="73" t="s">
        <v>314</v>
      </c>
      <c r="B113" s="189">
        <f>SUM(B114:B122)</f>
        <v>100000</v>
      </c>
      <c r="C113" s="189">
        <f t="shared" ref="C113:G113" si="14">SUM(C114:C122)</f>
        <v>23190164.620000001</v>
      </c>
      <c r="D113" s="189">
        <f t="shared" si="14"/>
        <v>23290164.620000001</v>
      </c>
      <c r="E113" s="189">
        <f t="shared" si="14"/>
        <v>8539518.7400000002</v>
      </c>
      <c r="F113" s="189">
        <f t="shared" si="14"/>
        <v>8539518.7400000002</v>
      </c>
      <c r="G113" s="189">
        <f t="shared" si="14"/>
        <v>14750645.880000001</v>
      </c>
    </row>
    <row r="114" spans="1:7" x14ac:dyDescent="0.25">
      <c r="A114" s="74" t="s">
        <v>315</v>
      </c>
      <c r="B114" s="278">
        <v>0</v>
      </c>
      <c r="C114" s="269">
        <v>0</v>
      </c>
      <c r="D114" s="269">
        <v>0</v>
      </c>
      <c r="E114" s="269">
        <v>0</v>
      </c>
      <c r="F114" s="269">
        <v>0</v>
      </c>
      <c r="G114" s="269">
        <v>0</v>
      </c>
    </row>
    <row r="115" spans="1:7" x14ac:dyDescent="0.25">
      <c r="A115" s="74" t="s">
        <v>316</v>
      </c>
      <c r="B115" s="278">
        <v>0</v>
      </c>
      <c r="C115" s="269">
        <v>0</v>
      </c>
      <c r="D115" s="269">
        <v>0</v>
      </c>
      <c r="E115" s="269">
        <v>0</v>
      </c>
      <c r="F115" s="269">
        <v>0</v>
      </c>
      <c r="G115" s="269">
        <v>0</v>
      </c>
    </row>
    <row r="116" spans="1:7" x14ac:dyDescent="0.25">
      <c r="A116" s="74" t="s">
        <v>317</v>
      </c>
      <c r="B116" s="279">
        <v>0</v>
      </c>
      <c r="C116" s="270">
        <v>6169850</v>
      </c>
      <c r="D116" s="269">
        <v>6169850</v>
      </c>
      <c r="E116" s="270">
        <v>0</v>
      </c>
      <c r="F116" s="270">
        <v>0</v>
      </c>
      <c r="G116" s="269">
        <v>6169850</v>
      </c>
    </row>
    <row r="117" spans="1:7" x14ac:dyDescent="0.25">
      <c r="A117" s="74" t="s">
        <v>318</v>
      </c>
      <c r="B117" s="279">
        <v>100000</v>
      </c>
      <c r="C117" s="270">
        <v>17020314.620000001</v>
      </c>
      <c r="D117" s="269">
        <v>17120314.620000001</v>
      </c>
      <c r="E117" s="270">
        <v>8539518.7400000002</v>
      </c>
      <c r="F117" s="270">
        <v>8539518.7400000002</v>
      </c>
      <c r="G117" s="269">
        <v>8580795.8800000008</v>
      </c>
    </row>
    <row r="118" spans="1:7" x14ac:dyDescent="0.25">
      <c r="A118" s="74" t="s">
        <v>319</v>
      </c>
      <c r="B118" s="278">
        <v>0</v>
      </c>
      <c r="C118" s="269">
        <v>0</v>
      </c>
      <c r="D118" s="269">
        <v>0</v>
      </c>
      <c r="E118" s="269">
        <v>0</v>
      </c>
      <c r="F118" s="269">
        <v>0</v>
      </c>
      <c r="G118" s="269">
        <v>0</v>
      </c>
    </row>
    <row r="119" spans="1:7" x14ac:dyDescent="0.25">
      <c r="A119" s="74" t="s">
        <v>320</v>
      </c>
      <c r="B119" s="278">
        <v>0</v>
      </c>
      <c r="C119" s="269">
        <v>0</v>
      </c>
      <c r="D119" s="269">
        <v>0</v>
      </c>
      <c r="E119" s="269">
        <v>0</v>
      </c>
      <c r="F119" s="269">
        <v>0</v>
      </c>
      <c r="G119" s="269">
        <v>0</v>
      </c>
    </row>
    <row r="120" spans="1:7" x14ac:dyDescent="0.25">
      <c r="A120" s="74" t="s">
        <v>321</v>
      </c>
      <c r="B120" s="278">
        <v>0</v>
      </c>
      <c r="C120" s="269">
        <v>0</v>
      </c>
      <c r="D120" s="269">
        <v>0</v>
      </c>
      <c r="E120" s="269">
        <v>0</v>
      </c>
      <c r="F120" s="269">
        <v>0</v>
      </c>
      <c r="G120" s="269">
        <v>0</v>
      </c>
    </row>
    <row r="121" spans="1:7" x14ac:dyDescent="0.25">
      <c r="A121" s="74" t="s">
        <v>322</v>
      </c>
      <c r="B121" s="278">
        <v>0</v>
      </c>
      <c r="C121" s="269">
        <v>0</v>
      </c>
      <c r="D121" s="269">
        <v>0</v>
      </c>
      <c r="E121" s="269">
        <v>0</v>
      </c>
      <c r="F121" s="269">
        <v>0</v>
      </c>
      <c r="G121" s="269">
        <v>0</v>
      </c>
    </row>
    <row r="122" spans="1:7" x14ac:dyDescent="0.25">
      <c r="A122" s="74" t="s">
        <v>323</v>
      </c>
      <c r="B122" s="278">
        <v>0</v>
      </c>
      <c r="C122" s="269">
        <v>0</v>
      </c>
      <c r="D122" s="269">
        <v>0</v>
      </c>
      <c r="E122" s="269">
        <v>0</v>
      </c>
      <c r="F122" s="269">
        <v>0</v>
      </c>
      <c r="G122" s="269">
        <v>0</v>
      </c>
    </row>
    <row r="123" spans="1:7" x14ac:dyDescent="0.25">
      <c r="A123" s="73" t="s">
        <v>324</v>
      </c>
      <c r="B123" s="189">
        <f>SUM(B124:B132)</f>
        <v>7657650.1600000001</v>
      </c>
      <c r="C123" s="189">
        <f t="shared" ref="C123:G123" si="15">SUM(C124:C132)</f>
        <v>252370.41000000015</v>
      </c>
      <c r="D123" s="189">
        <f t="shared" si="15"/>
        <v>7910020.5700000003</v>
      </c>
      <c r="E123" s="189">
        <f t="shared" si="15"/>
        <v>46790</v>
      </c>
      <c r="F123" s="189">
        <f t="shared" si="15"/>
        <v>1200</v>
      </c>
      <c r="G123" s="189">
        <f t="shared" si="15"/>
        <v>7863230.5700000003</v>
      </c>
    </row>
    <row r="124" spans="1:7" x14ac:dyDescent="0.25">
      <c r="A124" s="74" t="s">
        <v>325</v>
      </c>
      <c r="B124" s="279">
        <v>60000</v>
      </c>
      <c r="C124" s="272">
        <v>321370.41000000003</v>
      </c>
      <c r="D124" s="271">
        <v>381370.41000000003</v>
      </c>
      <c r="E124" s="272">
        <v>46790</v>
      </c>
      <c r="F124" s="272">
        <v>1200</v>
      </c>
      <c r="G124" s="271">
        <v>334580.41000000003</v>
      </c>
    </row>
    <row r="125" spans="1:7" x14ac:dyDescent="0.25">
      <c r="A125" s="74" t="s">
        <v>326</v>
      </c>
      <c r="B125" s="279">
        <v>150000</v>
      </c>
      <c r="C125" s="272">
        <v>730000</v>
      </c>
      <c r="D125" s="271">
        <v>880000</v>
      </c>
      <c r="E125" s="272">
        <v>0</v>
      </c>
      <c r="F125" s="272">
        <v>0</v>
      </c>
      <c r="G125" s="271">
        <v>880000</v>
      </c>
    </row>
    <row r="126" spans="1:7" x14ac:dyDescent="0.25">
      <c r="A126" s="74" t="s">
        <v>327</v>
      </c>
      <c r="B126" s="278">
        <v>0</v>
      </c>
      <c r="C126" s="271">
        <v>0</v>
      </c>
      <c r="D126" s="271">
        <v>0</v>
      </c>
      <c r="E126" s="271">
        <v>0</v>
      </c>
      <c r="F126" s="271">
        <v>0</v>
      </c>
      <c r="G126" s="271">
        <v>0</v>
      </c>
    </row>
    <row r="127" spans="1:7" x14ac:dyDescent="0.25">
      <c r="A127" s="74" t="s">
        <v>328</v>
      </c>
      <c r="B127" s="279">
        <v>4305000</v>
      </c>
      <c r="C127" s="272">
        <v>-320000</v>
      </c>
      <c r="D127" s="271">
        <v>3985000</v>
      </c>
      <c r="E127" s="272">
        <v>0</v>
      </c>
      <c r="F127" s="272">
        <v>0</v>
      </c>
      <c r="G127" s="271">
        <v>3985000</v>
      </c>
    </row>
    <row r="128" spans="1:7" x14ac:dyDescent="0.25">
      <c r="A128" s="74" t="s">
        <v>329</v>
      </c>
      <c r="B128" s="278">
        <v>0</v>
      </c>
      <c r="C128" s="271">
        <v>0</v>
      </c>
      <c r="D128" s="271">
        <v>0</v>
      </c>
      <c r="E128" s="271">
        <v>0</v>
      </c>
      <c r="F128" s="271">
        <v>0</v>
      </c>
      <c r="G128" s="271">
        <v>0</v>
      </c>
    </row>
    <row r="129" spans="1:7" x14ac:dyDescent="0.25">
      <c r="A129" s="74" t="s">
        <v>330</v>
      </c>
      <c r="B129" s="279">
        <v>142650.15999999997</v>
      </c>
      <c r="C129" s="272">
        <v>15000</v>
      </c>
      <c r="D129" s="271">
        <v>157650.15999999997</v>
      </c>
      <c r="E129" s="272">
        <v>0</v>
      </c>
      <c r="F129" s="272">
        <v>0</v>
      </c>
      <c r="G129" s="271">
        <v>157650.15999999997</v>
      </c>
    </row>
    <row r="130" spans="1:7" x14ac:dyDescent="0.25">
      <c r="A130" s="74" t="s">
        <v>331</v>
      </c>
      <c r="B130" s="278">
        <v>0</v>
      </c>
      <c r="C130" s="271">
        <v>0</v>
      </c>
      <c r="D130" s="271">
        <v>0</v>
      </c>
      <c r="E130" s="271">
        <v>0</v>
      </c>
      <c r="F130" s="271">
        <v>0</v>
      </c>
      <c r="G130" s="271">
        <v>0</v>
      </c>
    </row>
    <row r="131" spans="1:7" x14ac:dyDescent="0.25">
      <c r="A131" s="74" t="s">
        <v>332</v>
      </c>
      <c r="B131" s="279">
        <v>3000000</v>
      </c>
      <c r="C131" s="272">
        <v>-500000</v>
      </c>
      <c r="D131" s="271">
        <v>2500000</v>
      </c>
      <c r="E131" s="272">
        <v>0</v>
      </c>
      <c r="F131" s="272">
        <v>0</v>
      </c>
      <c r="G131" s="271">
        <v>2500000</v>
      </c>
    </row>
    <row r="132" spans="1:7" x14ac:dyDescent="0.25">
      <c r="A132" s="74" t="s">
        <v>333</v>
      </c>
      <c r="B132" s="278">
        <v>0</v>
      </c>
      <c r="C132" s="271">
        <v>6000</v>
      </c>
      <c r="D132" s="271">
        <v>6000</v>
      </c>
      <c r="E132" s="271">
        <v>0</v>
      </c>
      <c r="F132" s="271">
        <v>0</v>
      </c>
      <c r="G132" s="271">
        <v>6000</v>
      </c>
    </row>
    <row r="133" spans="1:7" x14ac:dyDescent="0.25">
      <c r="A133" s="73" t="s">
        <v>334</v>
      </c>
      <c r="B133" s="189">
        <f>SUM(B134:B136)</f>
        <v>111000000</v>
      </c>
      <c r="C133" s="189">
        <f t="shared" ref="C133:G133" si="16">SUM(C134:C136)</f>
        <v>85144274.530000001</v>
      </c>
      <c r="D133" s="189">
        <f t="shared" si="16"/>
        <v>196144274.53</v>
      </c>
      <c r="E133" s="189">
        <f t="shared" si="16"/>
        <v>49034550.759999998</v>
      </c>
      <c r="F133" s="189">
        <f t="shared" si="16"/>
        <v>48195530.719999999</v>
      </c>
      <c r="G133" s="189">
        <f t="shared" si="16"/>
        <v>147109723.77000001</v>
      </c>
    </row>
    <row r="134" spans="1:7" x14ac:dyDescent="0.25">
      <c r="A134" s="74" t="s">
        <v>335</v>
      </c>
      <c r="B134" s="279">
        <v>111000000</v>
      </c>
      <c r="C134" s="274">
        <v>85144274.530000001</v>
      </c>
      <c r="D134" s="273">
        <v>196144274.53</v>
      </c>
      <c r="E134" s="274">
        <v>49034550.759999998</v>
      </c>
      <c r="F134" s="274">
        <v>48195530.719999999</v>
      </c>
      <c r="G134" s="273">
        <v>147109723.77000001</v>
      </c>
    </row>
    <row r="135" spans="1:7" x14ac:dyDescent="0.25">
      <c r="A135" s="74" t="s">
        <v>336</v>
      </c>
      <c r="B135" s="278">
        <v>0</v>
      </c>
      <c r="C135" s="273">
        <v>0</v>
      </c>
      <c r="D135" s="273">
        <v>0</v>
      </c>
      <c r="E135" s="273">
        <v>0</v>
      </c>
      <c r="F135" s="273">
        <v>0</v>
      </c>
      <c r="G135" s="273">
        <v>0</v>
      </c>
    </row>
    <row r="136" spans="1:7" x14ac:dyDescent="0.25">
      <c r="A136" s="74" t="s">
        <v>337</v>
      </c>
      <c r="B136" s="278">
        <v>0</v>
      </c>
      <c r="C136" s="273">
        <v>0</v>
      </c>
      <c r="D136" s="273">
        <v>0</v>
      </c>
      <c r="E136" s="273">
        <v>0</v>
      </c>
      <c r="F136" s="273">
        <v>0</v>
      </c>
      <c r="G136" s="273">
        <v>0</v>
      </c>
    </row>
    <row r="137" spans="1:7" x14ac:dyDescent="0.25">
      <c r="A137" s="73" t="s">
        <v>338</v>
      </c>
      <c r="B137" s="189">
        <f>SUM(B138:B142,B144:B145)</f>
        <v>0</v>
      </c>
      <c r="C137" s="189">
        <f t="shared" ref="C137:G137" si="17">SUM(C138:C142,C144:C145)</f>
        <v>0</v>
      </c>
      <c r="D137" s="189">
        <f t="shared" si="17"/>
        <v>0</v>
      </c>
      <c r="E137" s="189">
        <f t="shared" si="17"/>
        <v>0</v>
      </c>
      <c r="F137" s="189">
        <f t="shared" si="17"/>
        <v>0</v>
      </c>
      <c r="G137" s="189">
        <f t="shared" si="17"/>
        <v>0</v>
      </c>
    </row>
    <row r="138" spans="1:7" x14ac:dyDescent="0.25">
      <c r="A138" s="74" t="s">
        <v>339</v>
      </c>
      <c r="B138" s="278">
        <v>0</v>
      </c>
      <c r="C138" s="275">
        <v>0</v>
      </c>
      <c r="D138" s="275">
        <v>0</v>
      </c>
      <c r="E138" s="275">
        <v>0</v>
      </c>
      <c r="F138" s="275">
        <v>0</v>
      </c>
      <c r="G138" s="275">
        <v>0</v>
      </c>
    </row>
    <row r="139" spans="1:7" x14ac:dyDescent="0.25">
      <c r="A139" s="74" t="s">
        <v>340</v>
      </c>
      <c r="B139" s="278">
        <v>0</v>
      </c>
      <c r="C139" s="275">
        <v>0</v>
      </c>
      <c r="D139" s="275">
        <v>0</v>
      </c>
      <c r="E139" s="275">
        <v>0</v>
      </c>
      <c r="F139" s="275">
        <v>0</v>
      </c>
      <c r="G139" s="275">
        <v>0</v>
      </c>
    </row>
    <row r="140" spans="1:7" x14ac:dyDescent="0.25">
      <c r="A140" s="74" t="s">
        <v>341</v>
      </c>
      <c r="B140" s="278">
        <v>0</v>
      </c>
      <c r="C140" s="275">
        <v>0</v>
      </c>
      <c r="D140" s="275">
        <v>0</v>
      </c>
      <c r="E140" s="275">
        <v>0</v>
      </c>
      <c r="F140" s="275">
        <v>0</v>
      </c>
      <c r="G140" s="275">
        <v>0</v>
      </c>
    </row>
    <row r="141" spans="1:7" x14ac:dyDescent="0.25">
      <c r="A141" s="74" t="s">
        <v>342</v>
      </c>
      <c r="B141" s="278">
        <v>0</v>
      </c>
      <c r="C141" s="275">
        <v>0</v>
      </c>
      <c r="D141" s="275">
        <v>0</v>
      </c>
      <c r="E141" s="275">
        <v>0</v>
      </c>
      <c r="F141" s="275">
        <v>0</v>
      </c>
      <c r="G141" s="275">
        <v>0</v>
      </c>
    </row>
    <row r="142" spans="1:7" x14ac:dyDescent="0.25">
      <c r="A142" s="74" t="s">
        <v>343</v>
      </c>
      <c r="B142" s="278">
        <v>0</v>
      </c>
      <c r="C142" s="275">
        <v>0</v>
      </c>
      <c r="D142" s="275">
        <v>0</v>
      </c>
      <c r="E142" s="275">
        <v>0</v>
      </c>
      <c r="F142" s="275">
        <v>0</v>
      </c>
      <c r="G142" s="275">
        <v>0</v>
      </c>
    </row>
    <row r="143" spans="1:7" x14ac:dyDescent="0.25">
      <c r="A143" s="74" t="s">
        <v>3293</v>
      </c>
      <c r="B143" s="278">
        <v>0</v>
      </c>
      <c r="C143" s="275">
        <v>0</v>
      </c>
      <c r="D143" s="275">
        <v>0</v>
      </c>
      <c r="E143" s="275">
        <v>0</v>
      </c>
      <c r="F143" s="275">
        <v>0</v>
      </c>
      <c r="G143" s="275">
        <v>0</v>
      </c>
    </row>
    <row r="144" spans="1:7" x14ac:dyDescent="0.25">
      <c r="A144" s="74" t="s">
        <v>345</v>
      </c>
      <c r="B144" s="278">
        <v>0</v>
      </c>
      <c r="C144" s="275">
        <v>0</v>
      </c>
      <c r="D144" s="275">
        <v>0</v>
      </c>
      <c r="E144" s="275">
        <v>0</v>
      </c>
      <c r="F144" s="275">
        <v>0</v>
      </c>
      <c r="G144" s="275">
        <v>0</v>
      </c>
    </row>
    <row r="145" spans="1:7" x14ac:dyDescent="0.25">
      <c r="A145" s="74" t="s">
        <v>346</v>
      </c>
      <c r="B145" s="278">
        <v>0</v>
      </c>
      <c r="C145" s="275">
        <v>0</v>
      </c>
      <c r="D145" s="275">
        <v>0</v>
      </c>
      <c r="E145" s="275">
        <v>0</v>
      </c>
      <c r="F145" s="275">
        <v>0</v>
      </c>
      <c r="G145" s="275">
        <v>0</v>
      </c>
    </row>
    <row r="146" spans="1:7" x14ac:dyDescent="0.25">
      <c r="A146" s="73" t="s">
        <v>347</v>
      </c>
      <c r="B146" s="189">
        <f>SUM(B147:B149)</f>
        <v>0</v>
      </c>
      <c r="C146" s="189">
        <f t="shared" ref="C146:G146" si="18">SUM(C147:C149)</f>
        <v>480000</v>
      </c>
      <c r="D146" s="189">
        <f t="shared" si="18"/>
        <v>480000</v>
      </c>
      <c r="E146" s="189">
        <f t="shared" si="18"/>
        <v>480000</v>
      </c>
      <c r="F146" s="189">
        <f t="shared" si="18"/>
        <v>480000</v>
      </c>
      <c r="G146" s="189">
        <f t="shared" si="18"/>
        <v>0</v>
      </c>
    </row>
    <row r="147" spans="1:7" x14ac:dyDescent="0.25">
      <c r="A147" s="74" t="s">
        <v>348</v>
      </c>
      <c r="B147" s="278">
        <v>0</v>
      </c>
      <c r="C147" s="276">
        <v>0</v>
      </c>
      <c r="D147" s="276">
        <v>0</v>
      </c>
      <c r="E147" s="276">
        <v>0</v>
      </c>
      <c r="F147" s="276">
        <v>0</v>
      </c>
      <c r="G147" s="276">
        <v>0</v>
      </c>
    </row>
    <row r="148" spans="1:7" x14ac:dyDescent="0.25">
      <c r="A148" s="74" t="s">
        <v>349</v>
      </c>
      <c r="B148" s="278">
        <v>0</v>
      </c>
      <c r="C148" s="276">
        <v>0</v>
      </c>
      <c r="D148" s="276">
        <v>0</v>
      </c>
      <c r="E148" s="276">
        <v>0</v>
      </c>
      <c r="F148" s="276">
        <v>0</v>
      </c>
      <c r="G148" s="276">
        <v>0</v>
      </c>
    </row>
    <row r="149" spans="1:7" x14ac:dyDescent="0.25">
      <c r="A149" s="74" t="s">
        <v>350</v>
      </c>
      <c r="B149" s="279">
        <v>0</v>
      </c>
      <c r="C149" s="277">
        <v>480000</v>
      </c>
      <c r="D149" s="276">
        <v>480000</v>
      </c>
      <c r="E149" s="277">
        <v>480000</v>
      </c>
      <c r="F149" s="277">
        <v>480000</v>
      </c>
      <c r="G149" s="276">
        <v>0</v>
      </c>
    </row>
    <row r="150" spans="1:7" x14ac:dyDescent="0.25">
      <c r="A150" s="73" t="s">
        <v>351</v>
      </c>
      <c r="B150" s="189">
        <f>SUM(B151:B157)</f>
        <v>2907142.84</v>
      </c>
      <c r="C150" s="189">
        <f t="shared" ref="C150:G150" si="19">SUM(C151:C157)</f>
        <v>0</v>
      </c>
      <c r="D150" s="189">
        <f t="shared" si="19"/>
        <v>2907142.84</v>
      </c>
      <c r="E150" s="189">
        <f t="shared" si="19"/>
        <v>1320378.29</v>
      </c>
      <c r="F150" s="189">
        <f t="shared" si="19"/>
        <v>1320378.29</v>
      </c>
      <c r="G150" s="189">
        <f t="shared" si="19"/>
        <v>1586764.55</v>
      </c>
    </row>
    <row r="151" spans="1:7" x14ac:dyDescent="0.25">
      <c r="A151" s="74" t="s">
        <v>352</v>
      </c>
      <c r="B151" s="279">
        <v>1607142.84</v>
      </c>
      <c r="C151" s="279">
        <v>0</v>
      </c>
      <c r="D151" s="278">
        <v>1607142.84</v>
      </c>
      <c r="E151" s="279">
        <v>803571.42</v>
      </c>
      <c r="F151" s="279">
        <v>803571.42</v>
      </c>
      <c r="G151" s="278">
        <v>803571.42</v>
      </c>
    </row>
    <row r="152" spans="1:7" x14ac:dyDescent="0.25">
      <c r="A152" s="74" t="s">
        <v>353</v>
      </c>
      <c r="B152" s="279">
        <v>1300000</v>
      </c>
      <c r="C152" s="279">
        <v>0</v>
      </c>
      <c r="D152" s="278">
        <v>1300000</v>
      </c>
      <c r="E152" s="279">
        <v>516806.87</v>
      </c>
      <c r="F152" s="279">
        <v>516806.87</v>
      </c>
      <c r="G152" s="278">
        <v>783193.13</v>
      </c>
    </row>
    <row r="153" spans="1:7" x14ac:dyDescent="0.25">
      <c r="A153" s="74" t="s">
        <v>354</v>
      </c>
      <c r="B153" s="278">
        <v>0</v>
      </c>
      <c r="C153" s="278">
        <v>0</v>
      </c>
      <c r="D153" s="278">
        <v>0</v>
      </c>
      <c r="E153" s="278">
        <v>0</v>
      </c>
      <c r="F153" s="278">
        <v>0</v>
      </c>
      <c r="G153" s="278">
        <v>0</v>
      </c>
    </row>
    <row r="154" spans="1:7" x14ac:dyDescent="0.25">
      <c r="A154" s="41" t="s">
        <v>355</v>
      </c>
      <c r="B154" s="278">
        <v>0</v>
      </c>
      <c r="C154" s="278">
        <v>0</v>
      </c>
      <c r="D154" s="278">
        <v>0</v>
      </c>
      <c r="E154" s="278">
        <v>0</v>
      </c>
      <c r="F154" s="278">
        <v>0</v>
      </c>
      <c r="G154" s="278">
        <v>0</v>
      </c>
    </row>
    <row r="155" spans="1:7" x14ac:dyDescent="0.25">
      <c r="A155" s="74" t="s">
        <v>356</v>
      </c>
      <c r="B155" s="278">
        <v>0</v>
      </c>
      <c r="C155" s="278">
        <v>0</v>
      </c>
      <c r="D155" s="278">
        <v>0</v>
      </c>
      <c r="E155" s="278">
        <v>0</v>
      </c>
      <c r="F155" s="278">
        <v>0</v>
      </c>
      <c r="G155" s="278">
        <v>0</v>
      </c>
    </row>
    <row r="156" spans="1:7" x14ac:dyDescent="0.25">
      <c r="A156" s="74" t="s">
        <v>357</v>
      </c>
      <c r="B156" s="278">
        <v>0</v>
      </c>
      <c r="C156" s="278">
        <v>0</v>
      </c>
      <c r="D156" s="278">
        <v>0</v>
      </c>
      <c r="E156" s="278">
        <v>0</v>
      </c>
      <c r="F156" s="278">
        <v>0</v>
      </c>
      <c r="G156" s="278">
        <v>0</v>
      </c>
    </row>
    <row r="157" spans="1:7" x14ac:dyDescent="0.25">
      <c r="A157" s="74" t="s">
        <v>358</v>
      </c>
      <c r="B157" s="278">
        <v>0</v>
      </c>
      <c r="C157" s="278">
        <v>0</v>
      </c>
      <c r="D157" s="278">
        <v>0</v>
      </c>
      <c r="E157" s="278">
        <v>0</v>
      </c>
      <c r="F157" s="278">
        <v>0</v>
      </c>
      <c r="G157" s="278">
        <v>0</v>
      </c>
    </row>
    <row r="158" spans="1:7" x14ac:dyDescent="0.25">
      <c r="A158" s="42"/>
      <c r="B158" s="71"/>
      <c r="C158" s="71"/>
      <c r="D158" s="71"/>
      <c r="E158" s="71"/>
      <c r="F158" s="71"/>
      <c r="G158" s="71"/>
    </row>
    <row r="159" spans="1:7" x14ac:dyDescent="0.25">
      <c r="A159" s="43" t="s">
        <v>360</v>
      </c>
      <c r="B159" s="174">
        <f t="shared" ref="B159:G159" si="20">B9+B84</f>
        <v>420759000</v>
      </c>
      <c r="C159" s="174">
        <f t="shared" si="20"/>
        <v>177244320.56</v>
      </c>
      <c r="D159" s="174">
        <f t="shared" si="20"/>
        <v>598003320.55999994</v>
      </c>
      <c r="E159" s="174">
        <f t="shared" si="20"/>
        <v>196165746.99000001</v>
      </c>
      <c r="F159" s="174">
        <f t="shared" si="20"/>
        <v>190390938.75</v>
      </c>
      <c r="G159" s="174">
        <f t="shared" si="20"/>
        <v>401837573.57000005</v>
      </c>
    </row>
    <row r="160" spans="1:7" x14ac:dyDescent="0.25">
      <c r="A160" s="63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213259000</v>
      </c>
      <c r="Q2" s="18">
        <f>'Formato 6 a)'!C9</f>
        <v>53737927.370000005</v>
      </c>
      <c r="R2" s="18">
        <f>'Formato 6 a)'!D9</f>
        <v>266996927.37</v>
      </c>
      <c r="S2" s="18">
        <f>'Formato 6 a)'!E9</f>
        <v>93327267.73999998</v>
      </c>
      <c r="T2" s="18">
        <f>'Formato 6 a)'!F9</f>
        <v>89972273.11999999</v>
      </c>
      <c r="U2" s="18">
        <f>'Formato 6 a)'!G9</f>
        <v>173669659.63000003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105603672.89999999</v>
      </c>
      <c r="Q3" s="18">
        <f>'Formato 6 a)'!C10</f>
        <v>734077.87</v>
      </c>
      <c r="R3" s="18">
        <f>'Formato 6 a)'!D10</f>
        <v>106337750.77</v>
      </c>
      <c r="S3" s="18">
        <f>'Formato 6 a)'!E10</f>
        <v>43542131.93</v>
      </c>
      <c r="T3" s="18">
        <f>'Formato 6 a)'!F10</f>
        <v>43115256.960000001</v>
      </c>
      <c r="U3" s="18">
        <f>'Formato 6 a)'!G10</f>
        <v>62795618.840000004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68112293.409999996</v>
      </c>
      <c r="Q4" s="18">
        <f>'Formato 6 a)'!C11</f>
        <v>0</v>
      </c>
      <c r="R4" s="18">
        <f>'Formato 6 a)'!D11</f>
        <v>68112293.409999996</v>
      </c>
      <c r="S4" s="18">
        <f>'Formato 6 a)'!E11</f>
        <v>31345368.699999999</v>
      </c>
      <c r="T4" s="18">
        <f>'Formato 6 a)'!F11</f>
        <v>31345368.699999999</v>
      </c>
      <c r="U4" s="18">
        <f>'Formato 6 a)'!G11</f>
        <v>36766924.709999993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1600000</v>
      </c>
      <c r="Q5" s="18">
        <f>'Formato 6 a)'!C12</f>
        <v>734077.87</v>
      </c>
      <c r="R5" s="18">
        <f>'Formato 6 a)'!D12</f>
        <v>2334077.87</v>
      </c>
      <c r="S5" s="18">
        <f>'Formato 6 a)'!E12</f>
        <v>1971279.49</v>
      </c>
      <c r="T5" s="18">
        <f>'Formato 6 a)'!F12</f>
        <v>1971279.49</v>
      </c>
      <c r="U5" s="18">
        <f>'Formato 6 a)'!G12</f>
        <v>362798.38000000012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14720248</v>
      </c>
      <c r="Q6" s="18">
        <f>'Formato 6 a)'!C13</f>
        <v>0</v>
      </c>
      <c r="R6" s="18">
        <f>'Formato 6 a)'!D13</f>
        <v>14720248</v>
      </c>
      <c r="S6" s="18">
        <f>'Formato 6 a)'!E13</f>
        <v>863984.45</v>
      </c>
      <c r="T6" s="18">
        <f>'Formato 6 a)'!F13</f>
        <v>863984.45</v>
      </c>
      <c r="U6" s="18">
        <f>'Formato 6 a)'!G13</f>
        <v>13856263.550000001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4700000</v>
      </c>
      <c r="Q7" s="18">
        <f>'Formato 6 a)'!C14</f>
        <v>0</v>
      </c>
      <c r="R7" s="18">
        <f>'Formato 6 a)'!D14</f>
        <v>4700000</v>
      </c>
      <c r="S7" s="18">
        <f>'Formato 6 a)'!E14</f>
        <v>2346066.2200000002</v>
      </c>
      <c r="T7" s="18">
        <f>'Formato 6 a)'!F14</f>
        <v>1922191.25</v>
      </c>
      <c r="U7" s="18">
        <f>'Formato 6 a)'!G14</f>
        <v>2353933.7799999998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16471131.49</v>
      </c>
      <c r="Q8" s="18">
        <f>'Formato 6 a)'!C15</f>
        <v>0</v>
      </c>
      <c r="R8" s="18">
        <f>'Formato 6 a)'!D15</f>
        <v>16471131.49</v>
      </c>
      <c r="S8" s="18">
        <f>'Formato 6 a)'!E15</f>
        <v>7015433.0700000003</v>
      </c>
      <c r="T8" s="18">
        <f>'Formato 6 a)'!F15</f>
        <v>7012433.0700000003</v>
      </c>
      <c r="U8" s="18">
        <f>'Formato 6 a)'!G15</f>
        <v>9455698.4199999999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12905587</v>
      </c>
      <c r="Q11" s="18">
        <f>'Formato 6 a)'!C18</f>
        <v>5059631.97</v>
      </c>
      <c r="R11" s="18">
        <f>'Formato 6 a)'!D18</f>
        <v>17965218.969999999</v>
      </c>
      <c r="S11" s="18">
        <f>'Formato 6 a)'!E18</f>
        <v>4493164.709999999</v>
      </c>
      <c r="T11" s="18">
        <f>'Formato 6 a)'!F18</f>
        <v>4242639.0399999991</v>
      </c>
      <c r="U11" s="18">
        <f>'Formato 6 a)'!G18</f>
        <v>13472054.26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3187700</v>
      </c>
      <c r="Q12" s="18">
        <f>'Formato 6 a)'!C19</f>
        <v>194735</v>
      </c>
      <c r="R12" s="18">
        <f>'Formato 6 a)'!D19</f>
        <v>3382435</v>
      </c>
      <c r="S12" s="18">
        <f>'Formato 6 a)'!E19</f>
        <v>1296863.17</v>
      </c>
      <c r="T12" s="18">
        <f>'Formato 6 a)'!F19</f>
        <v>1273482.52</v>
      </c>
      <c r="U12" s="18">
        <f>'Formato 6 a)'!G19</f>
        <v>2085571.83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641900</v>
      </c>
      <c r="Q13" s="18">
        <f>'Formato 6 a)'!C20</f>
        <v>40680</v>
      </c>
      <c r="R13" s="18">
        <f>'Formato 6 a)'!D20</f>
        <v>682580</v>
      </c>
      <c r="S13" s="18">
        <f>'Formato 6 a)'!E20</f>
        <v>206895.76</v>
      </c>
      <c r="T13" s="18">
        <f>'Formato 6 a)'!F20</f>
        <v>198565.71</v>
      </c>
      <c r="U13" s="18">
        <f>'Formato 6 a)'!G20</f>
        <v>475684.24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6000</v>
      </c>
      <c r="Q14" s="18">
        <f>'Formato 6 a)'!C21</f>
        <v>0</v>
      </c>
      <c r="R14" s="18">
        <f>'Formato 6 a)'!D21</f>
        <v>6000</v>
      </c>
      <c r="S14" s="18">
        <f>'Formato 6 a)'!E21</f>
        <v>0</v>
      </c>
      <c r="T14" s="18">
        <f>'Formato 6 a)'!F21</f>
        <v>0</v>
      </c>
      <c r="U14" s="18">
        <f>'Formato 6 a)'!G21</f>
        <v>6000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1272300</v>
      </c>
      <c r="Q15" s="18">
        <f>'Formato 6 a)'!C22</f>
        <v>4182678.53</v>
      </c>
      <c r="R15" s="18">
        <f>'Formato 6 a)'!D22</f>
        <v>5454978.5299999993</v>
      </c>
      <c r="S15" s="18">
        <f>'Formato 6 a)'!E22</f>
        <v>950043.64</v>
      </c>
      <c r="T15" s="18">
        <f>'Formato 6 a)'!F22</f>
        <v>938998.59</v>
      </c>
      <c r="U15" s="18">
        <f>'Formato 6 a)'!G22</f>
        <v>4504934.8899999997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923187</v>
      </c>
      <c r="Q16" s="18">
        <f>'Formato 6 a)'!C23</f>
        <v>40198.959999999999</v>
      </c>
      <c r="R16" s="18">
        <f>'Formato 6 a)'!D23</f>
        <v>963385.96</v>
      </c>
      <c r="S16" s="18">
        <f>'Formato 6 a)'!E23</f>
        <v>189020.48</v>
      </c>
      <c r="T16" s="18">
        <f>'Formato 6 a)'!F23</f>
        <v>166276.29999999999</v>
      </c>
      <c r="U16" s="18">
        <f>'Formato 6 a)'!G23</f>
        <v>774365.48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3809000</v>
      </c>
      <c r="Q17" s="18">
        <f>'Formato 6 a)'!C24</f>
        <v>106339.48</v>
      </c>
      <c r="R17" s="18">
        <f>'Formato 6 a)'!D24</f>
        <v>3915339.48</v>
      </c>
      <c r="S17" s="18">
        <f>'Formato 6 a)'!E24</f>
        <v>1124608.22</v>
      </c>
      <c r="T17" s="18">
        <f>'Formato 6 a)'!F24</f>
        <v>970644.63</v>
      </c>
      <c r="U17" s="18">
        <f>'Formato 6 a)'!G24</f>
        <v>2790731.26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1743600</v>
      </c>
      <c r="Q18" s="18">
        <f>'Formato 6 a)'!C25</f>
        <v>205500</v>
      </c>
      <c r="R18" s="18">
        <f>'Formato 6 a)'!D25</f>
        <v>1949100</v>
      </c>
      <c r="S18" s="18">
        <f>'Formato 6 a)'!E25</f>
        <v>223618.09</v>
      </c>
      <c r="T18" s="18">
        <f>'Formato 6 a)'!F25</f>
        <v>216108.06</v>
      </c>
      <c r="U18" s="18">
        <f>'Formato 6 a)'!G25</f>
        <v>1725481.91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1321900</v>
      </c>
      <c r="Q20" s="18">
        <f>'Formato 6 a)'!C27</f>
        <v>289500</v>
      </c>
      <c r="R20" s="18">
        <f>'Formato 6 a)'!D27</f>
        <v>1611400</v>
      </c>
      <c r="S20" s="18">
        <f>'Formato 6 a)'!E27</f>
        <v>502115.35</v>
      </c>
      <c r="T20" s="18">
        <f>'Formato 6 a)'!F27</f>
        <v>478563.23</v>
      </c>
      <c r="U20" s="18">
        <f>'Formato 6 a)'!G27</f>
        <v>1109284.6499999999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41313238.100000001</v>
      </c>
      <c r="Q21" s="18">
        <f>'Formato 6 a)'!C28</f>
        <v>4615374.29</v>
      </c>
      <c r="R21" s="18">
        <f>'Formato 6 a)'!D28</f>
        <v>45928612.390000001</v>
      </c>
      <c r="S21" s="18">
        <f>'Formato 6 a)'!E28</f>
        <v>17835801.269999996</v>
      </c>
      <c r="T21" s="18">
        <f>'Formato 6 a)'!F28</f>
        <v>17187531.239999998</v>
      </c>
      <c r="U21" s="18">
        <f>'Formato 6 a)'!G28</f>
        <v>28092811.120000001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14033900</v>
      </c>
      <c r="Q22" s="18">
        <f>'Formato 6 a)'!C29</f>
        <v>1627360</v>
      </c>
      <c r="R22" s="18">
        <f>'Formato 6 a)'!D29</f>
        <v>15661260</v>
      </c>
      <c r="S22" s="18">
        <f>'Formato 6 a)'!E29</f>
        <v>6440960.0899999999</v>
      </c>
      <c r="T22" s="18">
        <f>'Formato 6 a)'!F29</f>
        <v>6437260.0899999999</v>
      </c>
      <c r="U22" s="18">
        <f>'Formato 6 a)'!G29</f>
        <v>9220299.9100000001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615000</v>
      </c>
      <c r="Q23" s="18">
        <f>'Formato 6 a)'!C30</f>
        <v>229404.35</v>
      </c>
      <c r="R23" s="18">
        <f>'Formato 6 a)'!D30</f>
        <v>844404.35</v>
      </c>
      <c r="S23" s="18">
        <f>'Formato 6 a)'!E30</f>
        <v>403048.31</v>
      </c>
      <c r="T23" s="18">
        <f>'Formato 6 a)'!F30</f>
        <v>403048.31</v>
      </c>
      <c r="U23" s="18">
        <f>'Formato 6 a)'!G30</f>
        <v>441356.04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5261269.0999999996</v>
      </c>
      <c r="Q24" s="18">
        <f>'Formato 6 a)'!C31</f>
        <v>5312491.0599999996</v>
      </c>
      <c r="R24" s="18">
        <f>'Formato 6 a)'!D31</f>
        <v>10573760.16</v>
      </c>
      <c r="S24" s="18">
        <f>'Formato 6 a)'!E31</f>
        <v>5146702.34</v>
      </c>
      <c r="T24" s="18">
        <f>'Formato 6 a)'!F31</f>
        <v>4809094.7699999996</v>
      </c>
      <c r="U24" s="18">
        <f>'Formato 6 a)'!G31</f>
        <v>5427057.8200000003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416000</v>
      </c>
      <c r="Q25" s="18">
        <f>'Formato 6 a)'!C32</f>
        <v>684187</v>
      </c>
      <c r="R25" s="18">
        <f>'Formato 6 a)'!D32</f>
        <v>1100187</v>
      </c>
      <c r="S25" s="18">
        <f>'Formato 6 a)'!E32</f>
        <v>667762.55000000005</v>
      </c>
      <c r="T25" s="18">
        <f>'Formato 6 a)'!F32</f>
        <v>667762.55000000005</v>
      </c>
      <c r="U25" s="18">
        <f>'Formato 6 a)'!G32</f>
        <v>432424.44999999995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623400</v>
      </c>
      <c r="Q26" s="18">
        <f>'Formato 6 a)'!C33</f>
        <v>12852.46</v>
      </c>
      <c r="R26" s="18">
        <f>'Formato 6 a)'!D33</f>
        <v>636252.46</v>
      </c>
      <c r="S26" s="18">
        <f>'Formato 6 a)'!E33</f>
        <v>144207.51</v>
      </c>
      <c r="T26" s="18">
        <f>'Formato 6 a)'!F33</f>
        <v>108695.97</v>
      </c>
      <c r="U26" s="18">
        <f>'Formato 6 a)'!G33</f>
        <v>492044.94999999995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1978500</v>
      </c>
      <c r="Q27" s="18">
        <f>'Formato 6 a)'!C34</f>
        <v>162040</v>
      </c>
      <c r="R27" s="18">
        <f>'Formato 6 a)'!D34</f>
        <v>2140540</v>
      </c>
      <c r="S27" s="18">
        <f>'Formato 6 a)'!E34</f>
        <v>1041005.31</v>
      </c>
      <c r="T27" s="18">
        <f>'Formato 6 a)'!F34</f>
        <v>814733.39</v>
      </c>
      <c r="U27" s="18">
        <f>'Formato 6 a)'!G34</f>
        <v>1099534.69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527200</v>
      </c>
      <c r="Q28" s="18">
        <f>'Formato 6 a)'!C35</f>
        <v>46000</v>
      </c>
      <c r="R28" s="18">
        <f>'Formato 6 a)'!D35</f>
        <v>573200</v>
      </c>
      <c r="S28" s="18">
        <f>'Formato 6 a)'!E35</f>
        <v>65204.2</v>
      </c>
      <c r="T28" s="18">
        <f>'Formato 6 a)'!F35</f>
        <v>64043.199999999997</v>
      </c>
      <c r="U28" s="18">
        <f>'Formato 6 a)'!G35</f>
        <v>507995.8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4475000</v>
      </c>
      <c r="Q29" s="18">
        <f>'Formato 6 a)'!C36</f>
        <v>117000</v>
      </c>
      <c r="R29" s="18">
        <f>'Formato 6 a)'!D36</f>
        <v>4592000</v>
      </c>
      <c r="S29" s="18">
        <f>'Formato 6 a)'!E36</f>
        <v>133774.20000000001</v>
      </c>
      <c r="T29" s="18">
        <f>'Formato 6 a)'!F36</f>
        <v>131077.20000000001</v>
      </c>
      <c r="U29" s="18">
        <f>'Formato 6 a)'!G36</f>
        <v>4458225.8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13382969</v>
      </c>
      <c r="Q30" s="18">
        <f>'Formato 6 a)'!C37</f>
        <v>-3575960.58</v>
      </c>
      <c r="R30" s="18">
        <f>'Formato 6 a)'!D37</f>
        <v>9807008.4199999999</v>
      </c>
      <c r="S30" s="18">
        <f>'Formato 6 a)'!E37</f>
        <v>3793136.76</v>
      </c>
      <c r="T30" s="18">
        <f>'Formato 6 a)'!F37</f>
        <v>3751815.76</v>
      </c>
      <c r="U30" s="18">
        <f>'Formato 6 a)'!G37</f>
        <v>6013871.6600000001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39095202</v>
      </c>
      <c r="Q31" s="18">
        <f>'Formato 6 a)'!C38</f>
        <v>21935209.850000001</v>
      </c>
      <c r="R31" s="18">
        <f>'Formato 6 a)'!D38</f>
        <v>61030411.850000001</v>
      </c>
      <c r="S31" s="18">
        <f>'Formato 6 a)'!E38</f>
        <v>16658299.99</v>
      </c>
      <c r="T31" s="18">
        <f>'Formato 6 a)'!F38</f>
        <v>16565918.789999999</v>
      </c>
      <c r="U31" s="18">
        <f>'Formato 6 a)'!G38</f>
        <v>44372111.859999999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15471412</v>
      </c>
      <c r="Q33" s="18">
        <f>'Formato 6 a)'!C40</f>
        <v>126700</v>
      </c>
      <c r="R33" s="18">
        <f>'Formato 6 a)'!D40</f>
        <v>15598112</v>
      </c>
      <c r="S33" s="18">
        <f>'Formato 6 a)'!E40</f>
        <v>7377734.0099999998</v>
      </c>
      <c r="T33" s="18">
        <f>'Formato 6 a)'!F40</f>
        <v>7377734.0099999998</v>
      </c>
      <c r="U33" s="18">
        <f>'Formato 6 a)'!G40</f>
        <v>8220377.9900000002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20000</v>
      </c>
      <c r="Q34" s="18">
        <f>'Formato 6 a)'!C41</f>
        <v>6613150</v>
      </c>
      <c r="R34" s="18">
        <f>'Formato 6 a)'!D41</f>
        <v>6633150</v>
      </c>
      <c r="S34" s="18">
        <f>'Formato 6 a)'!E41</f>
        <v>0</v>
      </c>
      <c r="T34" s="18">
        <f>'Formato 6 a)'!F41</f>
        <v>0</v>
      </c>
      <c r="U34" s="18">
        <f>'Formato 6 a)'!G41</f>
        <v>6633150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15004000</v>
      </c>
      <c r="Q35" s="18">
        <f>'Formato 6 a)'!C42</f>
        <v>15287976.85</v>
      </c>
      <c r="R35" s="18">
        <f>'Formato 6 a)'!D42</f>
        <v>30291976.850000001</v>
      </c>
      <c r="S35" s="18">
        <f>'Formato 6 a)'!E42</f>
        <v>6154672.4800000004</v>
      </c>
      <c r="T35" s="18">
        <f>'Formato 6 a)'!F42</f>
        <v>6062291.2800000003</v>
      </c>
      <c r="U35" s="18">
        <f>'Formato 6 a)'!G42</f>
        <v>24137304.370000001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8354790</v>
      </c>
      <c r="Q36" s="18">
        <f>'Formato 6 a)'!C43</f>
        <v>-92617</v>
      </c>
      <c r="R36" s="18">
        <f>'Formato 6 a)'!D43</f>
        <v>8262173</v>
      </c>
      <c r="S36" s="18">
        <f>'Formato 6 a)'!E43</f>
        <v>3090893.5</v>
      </c>
      <c r="T36" s="18">
        <f>'Formato 6 a)'!F43</f>
        <v>3090893.5</v>
      </c>
      <c r="U36" s="18">
        <f>'Formato 6 a)'!G43</f>
        <v>5171279.5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245000</v>
      </c>
      <c r="Q40" s="18">
        <f>'Formato 6 a)'!C47</f>
        <v>0</v>
      </c>
      <c r="R40" s="18">
        <f>'Formato 6 a)'!D47</f>
        <v>245000</v>
      </c>
      <c r="S40" s="18">
        <f>'Formato 6 a)'!E47</f>
        <v>35000</v>
      </c>
      <c r="T40" s="18">
        <f>'Formato 6 a)'!F47</f>
        <v>35000</v>
      </c>
      <c r="U40" s="18">
        <f>'Formato 6 a)'!G47</f>
        <v>210000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4941300</v>
      </c>
      <c r="Q41" s="18">
        <f>'Formato 6 a)'!C48</f>
        <v>503120</v>
      </c>
      <c r="R41" s="18">
        <f>'Formato 6 a)'!D48</f>
        <v>5444420</v>
      </c>
      <c r="S41" s="18">
        <f>'Formato 6 a)'!E48</f>
        <v>288949.34999999998</v>
      </c>
      <c r="T41" s="18">
        <f>'Formato 6 a)'!F48</f>
        <v>270091.34999999998</v>
      </c>
      <c r="U41" s="18">
        <f>'Formato 6 a)'!G48</f>
        <v>5155470.6500000004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1341200</v>
      </c>
      <c r="Q42" s="18">
        <f>'Formato 6 a)'!C49</f>
        <v>163820</v>
      </c>
      <c r="R42" s="18">
        <f>'Formato 6 a)'!D49</f>
        <v>1505020</v>
      </c>
      <c r="S42" s="18">
        <f>'Formato 6 a)'!E49</f>
        <v>122085.98</v>
      </c>
      <c r="T42" s="18">
        <f>'Formato 6 a)'!F49</f>
        <v>108055.98</v>
      </c>
      <c r="U42" s="18">
        <f>'Formato 6 a)'!G49</f>
        <v>1382934.02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270000</v>
      </c>
      <c r="Q43" s="18">
        <f>'Formato 6 a)'!C50</f>
        <v>73500</v>
      </c>
      <c r="R43" s="18">
        <f>'Formato 6 a)'!D50</f>
        <v>343500</v>
      </c>
      <c r="S43" s="18">
        <f>'Formato 6 a)'!E50</f>
        <v>28428.38</v>
      </c>
      <c r="T43" s="18">
        <f>'Formato 6 a)'!F50</f>
        <v>23600.38</v>
      </c>
      <c r="U43" s="18">
        <f>'Formato 6 a)'!G50</f>
        <v>315071.62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3000000</v>
      </c>
      <c r="Q45" s="18">
        <f>'Formato 6 a)'!C52</f>
        <v>250000</v>
      </c>
      <c r="R45" s="18">
        <f>'Formato 6 a)'!D52</f>
        <v>3250000</v>
      </c>
      <c r="S45" s="18">
        <f>'Formato 6 a)'!E52</f>
        <v>0</v>
      </c>
      <c r="T45" s="18">
        <f>'Formato 6 a)'!F52</f>
        <v>0</v>
      </c>
      <c r="U45" s="18">
        <f>'Formato 6 a)'!G52</f>
        <v>3250000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318100</v>
      </c>
      <c r="Q47" s="18">
        <f>'Formato 6 a)'!C54</f>
        <v>15800</v>
      </c>
      <c r="R47" s="18">
        <f>'Formato 6 a)'!D54</f>
        <v>333900</v>
      </c>
      <c r="S47" s="18">
        <f>'Formato 6 a)'!E54</f>
        <v>138434.99</v>
      </c>
      <c r="T47" s="18">
        <f>'Formato 6 a)'!F54</f>
        <v>138434.99</v>
      </c>
      <c r="U47" s="18">
        <f>'Formato 6 a)'!G54</f>
        <v>195465.01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12000</v>
      </c>
      <c r="Q50" s="18">
        <f>'Formato 6 a)'!C57</f>
        <v>0</v>
      </c>
      <c r="R50" s="18">
        <f>'Formato 6 a)'!D57</f>
        <v>12000</v>
      </c>
      <c r="S50" s="18">
        <f>'Formato 6 a)'!E57</f>
        <v>0</v>
      </c>
      <c r="T50" s="18">
        <f>'Formato 6 a)'!F57</f>
        <v>0</v>
      </c>
      <c r="U50" s="18">
        <f>'Formato 6 a)'!G57</f>
        <v>12000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9200000</v>
      </c>
      <c r="Q51" s="18">
        <f>'Formato 6 a)'!C58</f>
        <v>17508013.390000001</v>
      </c>
      <c r="R51" s="18">
        <f>'Formato 6 a)'!D58</f>
        <v>26708013.390000001</v>
      </c>
      <c r="S51" s="18">
        <f>'Formato 6 a)'!E58</f>
        <v>8166278.7800000003</v>
      </c>
      <c r="T51" s="18">
        <f>'Formato 6 a)'!F58</f>
        <v>6248194.0300000003</v>
      </c>
      <c r="U51" s="18">
        <f>'Formato 6 a)'!G58</f>
        <v>18541734.609999999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9200000</v>
      </c>
      <c r="Q52" s="18">
        <f>'Formato 6 a)'!C59</f>
        <v>17508013.390000001</v>
      </c>
      <c r="R52" s="18">
        <f>'Formato 6 a)'!D59</f>
        <v>26708013.390000001</v>
      </c>
      <c r="S52" s="18">
        <f>'Formato 6 a)'!E59</f>
        <v>8166278.7800000003</v>
      </c>
      <c r="T52" s="18">
        <f>'Formato 6 a)'!F59</f>
        <v>6248194.0300000003</v>
      </c>
      <c r="U52" s="18">
        <f>'Formato 6 a)'!G59</f>
        <v>18541734.609999999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32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3382500</v>
      </c>
      <c r="R64" s="18">
        <f>'Formato 6 a)'!D71</f>
        <v>3382500</v>
      </c>
      <c r="S64" s="18">
        <f>'Formato 6 a)'!E71</f>
        <v>2342641.71</v>
      </c>
      <c r="T64" s="18">
        <f>'Formato 6 a)'!F71</f>
        <v>2342641.71</v>
      </c>
      <c r="U64" s="18">
        <f>'Formato 6 a)'!G71</f>
        <v>1039858.29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3382500</v>
      </c>
      <c r="R67" s="18">
        <f>'Formato 6 a)'!D74</f>
        <v>3382500</v>
      </c>
      <c r="S67" s="18">
        <f>'Formato 6 a)'!E74</f>
        <v>2342641.71</v>
      </c>
      <c r="T67" s="18">
        <f>'Formato 6 a)'!F74</f>
        <v>2342641.71</v>
      </c>
      <c r="U67" s="18">
        <f>'Formato 6 a)'!G74</f>
        <v>1039858.29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200000</v>
      </c>
      <c r="Q68" s="18">
        <f>'Formato 6 a)'!C75</f>
        <v>0</v>
      </c>
      <c r="R68" s="18">
        <f>'Formato 6 a)'!D75</f>
        <v>200000</v>
      </c>
      <c r="S68" s="18">
        <f>'Formato 6 a)'!E75</f>
        <v>0</v>
      </c>
      <c r="T68" s="18">
        <f>'Formato 6 a)'!F75</f>
        <v>0</v>
      </c>
      <c r="U68" s="18">
        <f>'Formato 6 a)'!G75</f>
        <v>200000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200000</v>
      </c>
      <c r="Q70" s="18">
        <f>'Formato 6 a)'!C77</f>
        <v>0</v>
      </c>
      <c r="R70" s="18">
        <f>'Formato 6 a)'!D77</f>
        <v>200000</v>
      </c>
      <c r="S70" s="18">
        <f>'Formato 6 a)'!E77</f>
        <v>0</v>
      </c>
      <c r="T70" s="18">
        <f>'Formato 6 a)'!F77</f>
        <v>0</v>
      </c>
      <c r="U70" s="18">
        <f>'Formato 6 a)'!G77</f>
        <v>200000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207500000</v>
      </c>
      <c r="Q76">
        <f>'Formato 6 a)'!C84</f>
        <v>123506393.19</v>
      </c>
      <c r="R76">
        <f>'Formato 6 a)'!D84</f>
        <v>331006393.19</v>
      </c>
      <c r="S76">
        <f>'Formato 6 a)'!E84</f>
        <v>102838479.25000001</v>
      </c>
      <c r="T76">
        <f>'Formato 6 a)'!F84</f>
        <v>100418665.63000001</v>
      </c>
      <c r="U76">
        <f>'Formato 6 a)'!G84</f>
        <v>228167913.94000003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57300207</v>
      </c>
      <c r="Q77">
        <f>'Formato 6 a)'!C85</f>
        <v>-9090.4100000000035</v>
      </c>
      <c r="R77">
        <f>'Formato 6 a)'!D85</f>
        <v>57291116.589999996</v>
      </c>
      <c r="S77">
        <f>'Formato 6 a)'!E85</f>
        <v>24719455.170000002</v>
      </c>
      <c r="T77">
        <f>'Formato 6 a)'!F85</f>
        <v>24242017.25</v>
      </c>
      <c r="U77">
        <f>'Formato 6 a)'!G85</f>
        <v>32571661.419999998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37527896</v>
      </c>
      <c r="Q78">
        <f>'Formato 6 a)'!C86</f>
        <v>-55444.93</v>
      </c>
      <c r="R78">
        <f>'Formato 6 a)'!D86</f>
        <v>37472451.07</v>
      </c>
      <c r="S78">
        <f>'Formato 6 a)'!E86</f>
        <v>17339810.530000001</v>
      </c>
      <c r="T78">
        <f>'Formato 6 a)'!F86</f>
        <v>17339529.289999999</v>
      </c>
      <c r="U78">
        <f>'Formato 6 a)'!G86</f>
        <v>20132640.539999999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6948311</v>
      </c>
      <c r="Q80">
        <f>'Formato 6 a)'!C88</f>
        <v>10000</v>
      </c>
      <c r="R80">
        <f>'Formato 6 a)'!D88</f>
        <v>6958311</v>
      </c>
      <c r="S80">
        <f>'Formato 6 a)'!E88</f>
        <v>187589.78</v>
      </c>
      <c r="T80">
        <f>'Formato 6 a)'!F88</f>
        <v>186806.16</v>
      </c>
      <c r="U80">
        <f>'Formato 6 a)'!G88</f>
        <v>6770721.2199999997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4900000</v>
      </c>
      <c r="Q81">
        <f>'Formato 6 a)'!C89</f>
        <v>200000</v>
      </c>
      <c r="R81">
        <f>'Formato 6 a)'!D89</f>
        <v>5100000</v>
      </c>
      <c r="S81">
        <f>'Formato 6 a)'!E89</f>
        <v>3023174.79</v>
      </c>
      <c r="T81">
        <f>'Formato 6 a)'!F89</f>
        <v>2569095.0299999998</v>
      </c>
      <c r="U81">
        <f>'Formato 6 a)'!G89</f>
        <v>2076825.21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7923999.9999999981</v>
      </c>
      <c r="Q82">
        <f>'Formato 6 a)'!C90</f>
        <v>-163645.48000000001</v>
      </c>
      <c r="R82">
        <f>'Formato 6 a)'!D90</f>
        <v>7760354.5199999977</v>
      </c>
      <c r="S82">
        <f>'Formato 6 a)'!E90</f>
        <v>4168880.07</v>
      </c>
      <c r="T82">
        <f>'Formato 6 a)'!F90</f>
        <v>4146586.77</v>
      </c>
      <c r="U82">
        <f>'Formato 6 a)'!G90</f>
        <v>3591474.4499999979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15225000</v>
      </c>
      <c r="Q85">
        <f>'Formato 6 a)'!C93</f>
        <v>5188138</v>
      </c>
      <c r="R85">
        <f>'Formato 6 a)'!D93</f>
        <v>20413138</v>
      </c>
      <c r="S85">
        <f>'Formato 6 a)'!E93</f>
        <v>8386465.5</v>
      </c>
      <c r="T85">
        <f>'Formato 6 a)'!F93</f>
        <v>7868389.5999999996</v>
      </c>
      <c r="U85">
        <f>'Formato 6 a)'!G93</f>
        <v>12026672.499999998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24807</v>
      </c>
      <c r="R86">
        <f>'Formato 6 a)'!D94</f>
        <v>24807</v>
      </c>
      <c r="S86">
        <f>'Formato 6 a)'!E94</f>
        <v>0</v>
      </c>
      <c r="T86">
        <f>'Formato 6 a)'!F94</f>
        <v>0</v>
      </c>
      <c r="U86">
        <f>'Formato 6 a)'!G94</f>
        <v>24807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50000</v>
      </c>
      <c r="Q87">
        <f>'Formato 6 a)'!C95</f>
        <v>-30000</v>
      </c>
      <c r="R87">
        <f>'Formato 6 a)'!D95</f>
        <v>20000</v>
      </c>
      <c r="S87">
        <f>'Formato 6 a)'!E95</f>
        <v>0</v>
      </c>
      <c r="T87">
        <f>'Formato 6 a)'!F95</f>
        <v>0</v>
      </c>
      <c r="U87">
        <f>'Formato 6 a)'!G95</f>
        <v>20000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2400000</v>
      </c>
      <c r="Q89">
        <f>'Formato 6 a)'!C97</f>
        <v>515028</v>
      </c>
      <c r="R89">
        <f>'Formato 6 a)'!D97</f>
        <v>2915028</v>
      </c>
      <c r="S89">
        <f>'Formato 6 a)'!E97</f>
        <v>1438300.53</v>
      </c>
      <c r="T89">
        <f>'Formato 6 a)'!F97</f>
        <v>1438300.53</v>
      </c>
      <c r="U89">
        <f>'Formato 6 a)'!G97</f>
        <v>1476727.47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120000</v>
      </c>
      <c r="Q90">
        <f>'Formato 6 a)'!C98</f>
        <v>115155.5</v>
      </c>
      <c r="R90">
        <f>'Formato 6 a)'!D98</f>
        <v>235155.5</v>
      </c>
      <c r="S90">
        <f>'Formato 6 a)'!E98</f>
        <v>0</v>
      </c>
      <c r="T90">
        <f>'Formato 6 a)'!F98</f>
        <v>0</v>
      </c>
      <c r="U90">
        <f>'Formato 6 a)'!G98</f>
        <v>235155.5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10050000</v>
      </c>
      <c r="Q91">
        <f>'Formato 6 a)'!C99</f>
        <v>1020000</v>
      </c>
      <c r="R91">
        <f>'Formato 6 a)'!D99</f>
        <v>11070000</v>
      </c>
      <c r="S91">
        <f>'Formato 6 a)'!E99</f>
        <v>5383456.2599999998</v>
      </c>
      <c r="T91">
        <f>'Formato 6 a)'!F99</f>
        <v>4928259.05</v>
      </c>
      <c r="U91">
        <f>'Formato 6 a)'!G99</f>
        <v>5686543.7400000002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305000</v>
      </c>
      <c r="Q92">
        <f>'Formato 6 a)'!C100</f>
        <v>2900157.5</v>
      </c>
      <c r="R92">
        <f>'Formato 6 a)'!D100</f>
        <v>3205157.5</v>
      </c>
      <c r="S92">
        <f>'Formato 6 a)'!E100</f>
        <v>26082.240000000002</v>
      </c>
      <c r="T92">
        <f>'Formato 6 a)'!F100</f>
        <v>21323.34</v>
      </c>
      <c r="U92">
        <f>'Formato 6 a)'!G100</f>
        <v>3179075.26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425000</v>
      </c>
      <c r="R93">
        <f>'Formato 6 a)'!D101</f>
        <v>425000</v>
      </c>
      <c r="S93">
        <f>'Formato 6 a)'!E101</f>
        <v>0</v>
      </c>
      <c r="T93">
        <f>'Formato 6 a)'!F101</f>
        <v>0</v>
      </c>
      <c r="U93">
        <f>'Formato 6 a)'!G101</f>
        <v>425000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2300000</v>
      </c>
      <c r="Q94">
        <f>'Formato 6 a)'!C102</f>
        <v>217990</v>
      </c>
      <c r="R94">
        <f>'Formato 6 a)'!D102</f>
        <v>2517990</v>
      </c>
      <c r="S94">
        <f>'Formato 6 a)'!E102</f>
        <v>1538626.47</v>
      </c>
      <c r="T94">
        <f>'Formato 6 a)'!F102</f>
        <v>1480506.68</v>
      </c>
      <c r="U94">
        <f>'Formato 6 a)'!G102</f>
        <v>979363.53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13310000</v>
      </c>
      <c r="Q95">
        <f>'Formato 6 a)'!C103</f>
        <v>9260536.0399999991</v>
      </c>
      <c r="R95">
        <f>'Formato 6 a)'!D103</f>
        <v>22570536.039999999</v>
      </c>
      <c r="S95">
        <f>'Formato 6 a)'!E103</f>
        <v>10311320.789999999</v>
      </c>
      <c r="T95">
        <f>'Formato 6 a)'!F103</f>
        <v>9771631.0300000012</v>
      </c>
      <c r="U95">
        <f>'Formato 6 a)'!G103</f>
        <v>12259215.25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5000</v>
      </c>
      <c r="R96">
        <f>'Formato 6 a)'!D104</f>
        <v>5000</v>
      </c>
      <c r="S96">
        <f>'Formato 6 a)'!E104</f>
        <v>265</v>
      </c>
      <c r="T96">
        <f>'Formato 6 a)'!F104</f>
        <v>265</v>
      </c>
      <c r="U96">
        <f>'Formato 6 a)'!G104</f>
        <v>4735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100000</v>
      </c>
      <c r="Q97">
        <f>'Formato 6 a)'!C105</f>
        <v>1250000</v>
      </c>
      <c r="R97">
        <f>'Formato 6 a)'!D105</f>
        <v>1350000</v>
      </c>
      <c r="S97">
        <f>'Formato 6 a)'!E105</f>
        <v>905786</v>
      </c>
      <c r="T97">
        <f>'Formato 6 a)'!F105</f>
        <v>905786</v>
      </c>
      <c r="U97">
        <f>'Formato 6 a)'!G105</f>
        <v>444214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100000</v>
      </c>
      <c r="Q98">
        <f>'Formato 6 a)'!C106</f>
        <v>6918003.04</v>
      </c>
      <c r="R98">
        <f>'Formato 6 a)'!D106</f>
        <v>7018003.04</v>
      </c>
      <c r="S98">
        <f>'Formato 6 a)'!E106</f>
        <v>2953724.65</v>
      </c>
      <c r="T98">
        <f>'Formato 6 a)'!F106</f>
        <v>2569580.23</v>
      </c>
      <c r="U98">
        <f>'Formato 6 a)'!G106</f>
        <v>4064278.39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1300000</v>
      </c>
      <c r="Q99">
        <f>'Formato 6 a)'!C107</f>
        <v>300000</v>
      </c>
      <c r="R99">
        <f>'Formato 6 a)'!D107</f>
        <v>1600000</v>
      </c>
      <c r="S99">
        <f>'Formato 6 a)'!E107</f>
        <v>1069969.8</v>
      </c>
      <c r="T99">
        <f>'Formato 6 a)'!F107</f>
        <v>1069969.8</v>
      </c>
      <c r="U99">
        <f>'Formato 6 a)'!G107</f>
        <v>530030.19999999995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750000</v>
      </c>
      <c r="Q100">
        <f>'Formato 6 a)'!C108</f>
        <v>400000</v>
      </c>
      <c r="R100">
        <f>'Formato 6 a)'!D108</f>
        <v>1150000</v>
      </c>
      <c r="S100">
        <f>'Formato 6 a)'!E108</f>
        <v>526860.13</v>
      </c>
      <c r="T100">
        <f>'Formato 6 a)'!F108</f>
        <v>458896.79</v>
      </c>
      <c r="U100">
        <f>'Formato 6 a)'!G108</f>
        <v>623139.87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17161</v>
      </c>
      <c r="R101">
        <f>'Formato 6 a)'!D109</f>
        <v>17161</v>
      </c>
      <c r="S101">
        <f>'Formato 6 a)'!E109</f>
        <v>0</v>
      </c>
      <c r="T101">
        <f>'Formato 6 a)'!F109</f>
        <v>0</v>
      </c>
      <c r="U101">
        <f>'Formato 6 a)'!G109</f>
        <v>17161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35000</v>
      </c>
      <c r="R102">
        <f>'Formato 6 a)'!D110</f>
        <v>35000</v>
      </c>
      <c r="S102">
        <f>'Formato 6 a)'!E110</f>
        <v>7951</v>
      </c>
      <c r="T102">
        <f>'Formato 6 a)'!F110</f>
        <v>7951</v>
      </c>
      <c r="U102">
        <f>'Formato 6 a)'!G110</f>
        <v>27049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11060000</v>
      </c>
      <c r="Q104">
        <f>'Formato 6 a)'!C112</f>
        <v>335372</v>
      </c>
      <c r="R104">
        <f>'Formato 6 a)'!D112</f>
        <v>11395372</v>
      </c>
      <c r="S104">
        <f>'Formato 6 a)'!E112</f>
        <v>4846764.21</v>
      </c>
      <c r="T104">
        <f>'Formato 6 a)'!F112</f>
        <v>4759182.21</v>
      </c>
      <c r="U104">
        <f>'Formato 6 a)'!G112</f>
        <v>6548607.79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100000</v>
      </c>
      <c r="Q105">
        <f>'Formato 6 a)'!C113</f>
        <v>23190164.620000001</v>
      </c>
      <c r="R105">
        <f>'Formato 6 a)'!D113</f>
        <v>23290164.620000001</v>
      </c>
      <c r="S105">
        <f>'Formato 6 a)'!E113</f>
        <v>8539518.7400000002</v>
      </c>
      <c r="T105">
        <f>'Formato 6 a)'!F113</f>
        <v>8539518.7400000002</v>
      </c>
      <c r="U105">
        <f>'Formato 6 a)'!G113</f>
        <v>14750645.880000001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6169850</v>
      </c>
      <c r="R108">
        <f>'Formato 6 a)'!D116</f>
        <v>6169850</v>
      </c>
      <c r="S108">
        <f>'Formato 6 a)'!E116</f>
        <v>0</v>
      </c>
      <c r="T108">
        <f>'Formato 6 a)'!F116</f>
        <v>0</v>
      </c>
      <c r="U108">
        <f>'Formato 6 a)'!G116</f>
        <v>6169850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100000</v>
      </c>
      <c r="Q109">
        <f>'Formato 6 a)'!C117</f>
        <v>17020314.620000001</v>
      </c>
      <c r="R109">
        <f>'Formato 6 a)'!D117</f>
        <v>17120314.620000001</v>
      </c>
      <c r="S109">
        <f>'Formato 6 a)'!E117</f>
        <v>8539518.7400000002</v>
      </c>
      <c r="T109">
        <f>'Formato 6 a)'!F117</f>
        <v>8539518.7400000002</v>
      </c>
      <c r="U109">
        <f>'Formato 6 a)'!G117</f>
        <v>8580795.8800000008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7657650.1600000001</v>
      </c>
      <c r="Q115">
        <f>'Formato 6 a)'!C123</f>
        <v>252370.41000000015</v>
      </c>
      <c r="R115">
        <f>'Formato 6 a)'!D123</f>
        <v>7910020.5700000003</v>
      </c>
      <c r="S115">
        <f>'Formato 6 a)'!E123</f>
        <v>46790</v>
      </c>
      <c r="T115">
        <f>'Formato 6 a)'!F123</f>
        <v>1200</v>
      </c>
      <c r="U115">
        <f>'Formato 6 a)'!G123</f>
        <v>7863230.5700000003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60000</v>
      </c>
      <c r="Q116">
        <f>'Formato 6 a)'!C124</f>
        <v>321370.41000000003</v>
      </c>
      <c r="R116">
        <f>'Formato 6 a)'!D124</f>
        <v>381370.41000000003</v>
      </c>
      <c r="S116">
        <f>'Formato 6 a)'!E124</f>
        <v>46790</v>
      </c>
      <c r="T116">
        <f>'Formato 6 a)'!F124</f>
        <v>1200</v>
      </c>
      <c r="U116">
        <f>'Formato 6 a)'!G124</f>
        <v>334580.41000000003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150000</v>
      </c>
      <c r="Q117">
        <f>'Formato 6 a)'!C125</f>
        <v>730000</v>
      </c>
      <c r="R117">
        <f>'Formato 6 a)'!D125</f>
        <v>880000</v>
      </c>
      <c r="S117">
        <f>'Formato 6 a)'!E125</f>
        <v>0</v>
      </c>
      <c r="T117">
        <f>'Formato 6 a)'!F125</f>
        <v>0</v>
      </c>
      <c r="U117">
        <f>'Formato 6 a)'!G125</f>
        <v>880000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4305000</v>
      </c>
      <c r="Q119">
        <f>'Formato 6 a)'!C127</f>
        <v>-320000</v>
      </c>
      <c r="R119">
        <f>'Formato 6 a)'!D127</f>
        <v>3985000</v>
      </c>
      <c r="S119">
        <f>'Formato 6 a)'!E127</f>
        <v>0</v>
      </c>
      <c r="T119">
        <f>'Formato 6 a)'!F127</f>
        <v>0</v>
      </c>
      <c r="U119">
        <f>'Formato 6 a)'!G127</f>
        <v>3985000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142650.15999999997</v>
      </c>
      <c r="Q121">
        <f>'Formato 6 a)'!C129</f>
        <v>15000</v>
      </c>
      <c r="R121">
        <f>'Formato 6 a)'!D129</f>
        <v>157650.15999999997</v>
      </c>
      <c r="S121">
        <f>'Formato 6 a)'!E129</f>
        <v>0</v>
      </c>
      <c r="T121">
        <f>'Formato 6 a)'!F129</f>
        <v>0</v>
      </c>
      <c r="U121">
        <f>'Formato 6 a)'!G129</f>
        <v>157650.15999999997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3000000</v>
      </c>
      <c r="Q123">
        <f>'Formato 6 a)'!C131</f>
        <v>-500000</v>
      </c>
      <c r="R123">
        <f>'Formato 6 a)'!D131</f>
        <v>2500000</v>
      </c>
      <c r="S123">
        <f>'Formato 6 a)'!E131</f>
        <v>0</v>
      </c>
      <c r="T123">
        <f>'Formato 6 a)'!F131</f>
        <v>0</v>
      </c>
      <c r="U123">
        <f>'Formato 6 a)'!G131</f>
        <v>2500000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6000</v>
      </c>
      <c r="R124">
        <f>'Formato 6 a)'!D132</f>
        <v>6000</v>
      </c>
      <c r="S124">
        <f>'Formato 6 a)'!E132</f>
        <v>0</v>
      </c>
      <c r="T124">
        <f>'Formato 6 a)'!F132</f>
        <v>0</v>
      </c>
      <c r="U124">
        <f>'Formato 6 a)'!G132</f>
        <v>6000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111000000</v>
      </c>
      <c r="Q125">
        <f>'Formato 6 a)'!C133</f>
        <v>85144274.530000001</v>
      </c>
      <c r="R125">
        <f>'Formato 6 a)'!D133</f>
        <v>196144274.53</v>
      </c>
      <c r="S125">
        <f>'Formato 6 a)'!E133</f>
        <v>49034550.759999998</v>
      </c>
      <c r="T125">
        <f>'Formato 6 a)'!F133</f>
        <v>48195530.719999999</v>
      </c>
      <c r="U125">
        <f>'Formato 6 a)'!G133</f>
        <v>147109723.77000001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111000000</v>
      </c>
      <c r="Q126">
        <f>'Formato 6 a)'!C134</f>
        <v>85144274.530000001</v>
      </c>
      <c r="R126">
        <f>'Formato 6 a)'!D134</f>
        <v>196144274.53</v>
      </c>
      <c r="S126">
        <f>'Formato 6 a)'!E134</f>
        <v>49034550.759999998</v>
      </c>
      <c r="T126">
        <f>'Formato 6 a)'!F134</f>
        <v>48195530.719999999</v>
      </c>
      <c r="U126">
        <f>'Formato 6 a)'!G134</f>
        <v>147109723.77000001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480000</v>
      </c>
      <c r="R138">
        <f>'Formato 6 a)'!D146</f>
        <v>480000</v>
      </c>
      <c r="S138">
        <f>'Formato 6 a)'!E146</f>
        <v>480000</v>
      </c>
      <c r="T138">
        <f>'Formato 6 a)'!F146</f>
        <v>480000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480000</v>
      </c>
      <c r="R141">
        <f>'Formato 6 a)'!D149</f>
        <v>480000</v>
      </c>
      <c r="S141">
        <f>'Formato 6 a)'!E149</f>
        <v>480000</v>
      </c>
      <c r="T141">
        <f>'Formato 6 a)'!F149</f>
        <v>480000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2907142.84</v>
      </c>
      <c r="Q142">
        <f>'Formato 6 a)'!C150</f>
        <v>0</v>
      </c>
      <c r="R142">
        <f>'Formato 6 a)'!D150</f>
        <v>2907142.84</v>
      </c>
      <c r="S142">
        <f>'Formato 6 a)'!E150</f>
        <v>1320378.29</v>
      </c>
      <c r="T142">
        <f>'Formato 6 a)'!F150</f>
        <v>1320378.29</v>
      </c>
      <c r="U142">
        <f>'Formato 6 a)'!G150</f>
        <v>1586764.55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1607142.84</v>
      </c>
      <c r="Q143">
        <f>'Formato 6 a)'!C151</f>
        <v>0</v>
      </c>
      <c r="R143">
        <f>'Formato 6 a)'!D151</f>
        <v>1607142.84</v>
      </c>
      <c r="S143">
        <f>'Formato 6 a)'!E151</f>
        <v>803571.42</v>
      </c>
      <c r="T143">
        <f>'Formato 6 a)'!F151</f>
        <v>803571.42</v>
      </c>
      <c r="U143">
        <f>'Formato 6 a)'!G151</f>
        <v>803571.42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1300000</v>
      </c>
      <c r="Q144">
        <f>'Formato 6 a)'!C152</f>
        <v>0</v>
      </c>
      <c r="R144">
        <f>'Formato 6 a)'!D152</f>
        <v>1300000</v>
      </c>
      <c r="S144">
        <f>'Formato 6 a)'!E152</f>
        <v>516806.87</v>
      </c>
      <c r="T144">
        <f>'Formato 6 a)'!F152</f>
        <v>516806.87</v>
      </c>
      <c r="U144">
        <f>'Formato 6 a)'!G152</f>
        <v>783193.13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420759000</v>
      </c>
      <c r="Q150">
        <f>'Formato 6 a)'!C159</f>
        <v>177244320.56</v>
      </c>
      <c r="R150">
        <f>'Formato 6 a)'!D159</f>
        <v>598003320.55999994</v>
      </c>
      <c r="S150">
        <f>'Formato 6 a)'!E159</f>
        <v>196165746.99000001</v>
      </c>
      <c r="T150">
        <f>'Formato 6 a)'!F159</f>
        <v>190390938.75</v>
      </c>
      <c r="U150">
        <f>'Formato 6 a)'!G159</f>
        <v>401837573.57000005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9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346" t="s">
        <v>3282</v>
      </c>
      <c r="B1" s="346"/>
      <c r="C1" s="346"/>
      <c r="D1" s="346"/>
      <c r="E1" s="346"/>
      <c r="F1" s="346"/>
      <c r="G1" s="346"/>
    </row>
    <row r="2" spans="1:7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9"/>
    </row>
    <row r="3" spans="1:7" x14ac:dyDescent="0.25">
      <c r="A3" s="330" t="s">
        <v>277</v>
      </c>
      <c r="B3" s="331"/>
      <c r="C3" s="331"/>
      <c r="D3" s="331"/>
      <c r="E3" s="331"/>
      <c r="F3" s="331"/>
      <c r="G3" s="332"/>
    </row>
    <row r="4" spans="1:7" x14ac:dyDescent="0.25">
      <c r="A4" s="330" t="s">
        <v>431</v>
      </c>
      <c r="B4" s="331"/>
      <c r="C4" s="331"/>
      <c r="D4" s="331"/>
      <c r="E4" s="331"/>
      <c r="F4" s="331"/>
      <c r="G4" s="332"/>
    </row>
    <row r="5" spans="1:7" ht="14.25" x14ac:dyDescent="0.45">
      <c r="A5" s="333" t="str">
        <f>TRIMESTRE</f>
        <v>Del 1 de enero al 30 de junio de 2020 (b)</v>
      </c>
      <c r="B5" s="334"/>
      <c r="C5" s="334"/>
      <c r="D5" s="334"/>
      <c r="E5" s="334"/>
      <c r="F5" s="334"/>
      <c r="G5" s="335"/>
    </row>
    <row r="6" spans="1:7" ht="14.25" x14ac:dyDescent="0.45">
      <c r="A6" s="336" t="s">
        <v>118</v>
      </c>
      <c r="B6" s="337"/>
      <c r="C6" s="337"/>
      <c r="D6" s="337"/>
      <c r="E6" s="337"/>
      <c r="F6" s="337"/>
      <c r="G6" s="338"/>
    </row>
    <row r="7" spans="1:7" x14ac:dyDescent="0.25">
      <c r="A7" s="342" t="s">
        <v>0</v>
      </c>
      <c r="B7" s="344" t="s">
        <v>279</v>
      </c>
      <c r="C7" s="344"/>
      <c r="D7" s="344"/>
      <c r="E7" s="344"/>
      <c r="F7" s="344"/>
      <c r="G7" s="348" t="s">
        <v>280</v>
      </c>
    </row>
    <row r="8" spans="1:7" ht="30" x14ac:dyDescent="0.25">
      <c r="A8" s="343"/>
      <c r="B8" s="45" t="s">
        <v>281</v>
      </c>
      <c r="C8" s="44" t="s">
        <v>211</v>
      </c>
      <c r="D8" s="45" t="s">
        <v>212</v>
      </c>
      <c r="E8" s="45" t="s">
        <v>167</v>
      </c>
      <c r="F8" s="45" t="s">
        <v>185</v>
      </c>
      <c r="G8" s="347"/>
    </row>
    <row r="9" spans="1:7" x14ac:dyDescent="0.25">
      <c r="A9" s="51" t="s">
        <v>432</v>
      </c>
      <c r="B9" s="289">
        <v>213259000</v>
      </c>
      <c r="C9" s="289">
        <v>53737927.370000005</v>
      </c>
      <c r="D9" s="289">
        <v>266996927.36999997</v>
      </c>
      <c r="E9" s="289">
        <v>93327267.74000001</v>
      </c>
      <c r="F9" s="289">
        <v>89972273.11999999</v>
      </c>
      <c r="G9" s="288">
        <v>173669659.62999994</v>
      </c>
    </row>
    <row r="10" spans="1:7" s="23" customFormat="1" ht="14.25" customHeight="1" x14ac:dyDescent="0.25">
      <c r="A10" s="280" t="s">
        <v>3297</v>
      </c>
      <c r="B10" s="283">
        <v>1652650.73</v>
      </c>
      <c r="C10" s="282">
        <v>0</v>
      </c>
      <c r="D10" s="283">
        <v>1652650.73</v>
      </c>
      <c r="E10" s="283">
        <v>722568.14</v>
      </c>
      <c r="F10" s="283">
        <v>722568.14</v>
      </c>
      <c r="G10" s="281">
        <v>930082.59</v>
      </c>
    </row>
    <row r="11" spans="1:7" s="23" customFormat="1" ht="14.25" customHeight="1" x14ac:dyDescent="0.25">
      <c r="A11" s="280" t="s">
        <v>3298</v>
      </c>
      <c r="B11" s="283">
        <v>1921582.3</v>
      </c>
      <c r="C11" s="282">
        <v>501039.42000000016</v>
      </c>
      <c r="D11" s="283">
        <v>2422621.7200000002</v>
      </c>
      <c r="E11" s="283">
        <v>1042766.77</v>
      </c>
      <c r="F11" s="283">
        <v>1021062.02</v>
      </c>
      <c r="G11" s="281">
        <v>1379854.9500000002</v>
      </c>
    </row>
    <row r="12" spans="1:7" s="23" customFormat="1" ht="14.25" customHeight="1" x14ac:dyDescent="0.25">
      <c r="A12" s="280" t="s">
        <v>3299</v>
      </c>
      <c r="B12" s="283">
        <v>11274681.869999999</v>
      </c>
      <c r="C12" s="282">
        <v>-2987</v>
      </c>
      <c r="D12" s="283">
        <v>11271694.869999999</v>
      </c>
      <c r="E12" s="283">
        <v>5115429.63</v>
      </c>
      <c r="F12" s="283">
        <v>5016175.21</v>
      </c>
      <c r="G12" s="281">
        <v>6156265.2399999993</v>
      </c>
    </row>
    <row r="13" spans="1:7" s="23" customFormat="1" ht="14.25" customHeight="1" x14ac:dyDescent="0.25">
      <c r="A13" s="280" t="s">
        <v>3300</v>
      </c>
      <c r="B13" s="283">
        <v>3302148</v>
      </c>
      <c r="C13" s="282">
        <v>18000</v>
      </c>
      <c r="D13" s="283">
        <v>3320148</v>
      </c>
      <c r="E13" s="283">
        <v>681707.29</v>
      </c>
      <c r="F13" s="283">
        <v>675533.3</v>
      </c>
      <c r="G13" s="281">
        <v>2638440.71</v>
      </c>
    </row>
    <row r="14" spans="1:7" s="23" customFormat="1" ht="14.25" customHeight="1" x14ac:dyDescent="0.25">
      <c r="A14" s="280" t="s">
        <v>3301</v>
      </c>
      <c r="B14" s="283">
        <v>12603536</v>
      </c>
      <c r="C14" s="282">
        <v>3370000</v>
      </c>
      <c r="D14" s="283">
        <v>15973536</v>
      </c>
      <c r="E14" s="283">
        <v>4736607.49</v>
      </c>
      <c r="F14" s="283">
        <v>4682746.49</v>
      </c>
      <c r="G14" s="281">
        <v>11236928.51</v>
      </c>
    </row>
    <row r="15" spans="1:7" s="23" customFormat="1" ht="14.25" customHeight="1" x14ac:dyDescent="0.25">
      <c r="A15" s="280" t="s">
        <v>3302</v>
      </c>
      <c r="B15" s="283">
        <v>3746687</v>
      </c>
      <c r="C15" s="282">
        <v>309900</v>
      </c>
      <c r="D15" s="283">
        <v>4056587</v>
      </c>
      <c r="E15" s="283">
        <v>1532117.7</v>
      </c>
      <c r="F15" s="283">
        <v>1303517.6599999999</v>
      </c>
      <c r="G15" s="281">
        <v>2524469.2999999998</v>
      </c>
    </row>
    <row r="16" spans="1:7" s="23" customFormat="1" ht="14.25" customHeight="1" x14ac:dyDescent="0.25">
      <c r="A16" s="280" t="s">
        <v>3303</v>
      </c>
      <c r="B16" s="283">
        <v>2279181</v>
      </c>
      <c r="C16" s="282">
        <v>0</v>
      </c>
      <c r="D16" s="283">
        <v>2279181</v>
      </c>
      <c r="E16" s="283">
        <v>930235.41</v>
      </c>
      <c r="F16" s="283">
        <v>930235.41</v>
      </c>
      <c r="G16" s="281">
        <v>1348945.5899999999</v>
      </c>
    </row>
    <row r="17" spans="1:7" s="23" customFormat="1" ht="14.25" customHeight="1" x14ac:dyDescent="0.25">
      <c r="A17" s="280" t="s">
        <v>3304</v>
      </c>
      <c r="B17" s="283">
        <v>3559758</v>
      </c>
      <c r="C17" s="282">
        <v>0</v>
      </c>
      <c r="D17" s="283">
        <v>3559758</v>
      </c>
      <c r="E17" s="283">
        <v>1537040.53</v>
      </c>
      <c r="F17" s="283">
        <v>1537040.53</v>
      </c>
      <c r="G17" s="281">
        <v>2022717.47</v>
      </c>
    </row>
    <row r="18" spans="1:7" s="23" customFormat="1" ht="14.25" customHeight="1" x14ac:dyDescent="0.25">
      <c r="A18" s="280" t="s">
        <v>3305</v>
      </c>
      <c r="B18" s="283">
        <v>2321200</v>
      </c>
      <c r="C18" s="282">
        <v>-60000</v>
      </c>
      <c r="D18" s="283">
        <v>2261200</v>
      </c>
      <c r="E18" s="283">
        <v>674719.79</v>
      </c>
      <c r="F18" s="283">
        <v>674719.79</v>
      </c>
      <c r="G18" s="281">
        <v>1586480.21</v>
      </c>
    </row>
    <row r="19" spans="1:7" s="23" customFormat="1" ht="14.25" customHeight="1" x14ac:dyDescent="0.25">
      <c r="A19" s="280" t="s">
        <v>3306</v>
      </c>
      <c r="B19" s="283">
        <v>133139</v>
      </c>
      <c r="C19" s="282">
        <v>0</v>
      </c>
      <c r="D19" s="283">
        <v>133139</v>
      </c>
      <c r="E19" s="283">
        <v>50472.93</v>
      </c>
      <c r="F19" s="283">
        <v>50472.93</v>
      </c>
      <c r="G19" s="281">
        <v>82666.070000000007</v>
      </c>
    </row>
    <row r="20" spans="1:7" s="23" customFormat="1" ht="14.25" customHeight="1" x14ac:dyDescent="0.25">
      <c r="A20" s="280" t="s">
        <v>3307</v>
      </c>
      <c r="B20" s="283">
        <v>667977</v>
      </c>
      <c r="C20" s="282">
        <v>0</v>
      </c>
      <c r="D20" s="283">
        <v>667977</v>
      </c>
      <c r="E20" s="283">
        <v>210223.47</v>
      </c>
      <c r="F20" s="283">
        <v>210223.47</v>
      </c>
      <c r="G20" s="281">
        <v>457753.53</v>
      </c>
    </row>
    <row r="21" spans="1:7" s="23" customFormat="1" ht="14.25" customHeight="1" x14ac:dyDescent="0.25">
      <c r="A21" s="280" t="s">
        <v>3308</v>
      </c>
      <c r="B21" s="283">
        <v>460952</v>
      </c>
      <c r="C21" s="282">
        <v>0</v>
      </c>
      <c r="D21" s="283">
        <v>460952</v>
      </c>
      <c r="E21" s="283">
        <v>193010</v>
      </c>
      <c r="F21" s="283">
        <v>193010</v>
      </c>
      <c r="G21" s="281">
        <v>267942</v>
      </c>
    </row>
    <row r="22" spans="1:7" s="23" customFormat="1" ht="14.25" customHeight="1" x14ac:dyDescent="0.25">
      <c r="A22" s="280" t="s">
        <v>3309</v>
      </c>
      <c r="B22" s="283">
        <v>295779</v>
      </c>
      <c r="C22" s="282">
        <v>0</v>
      </c>
      <c r="D22" s="283">
        <v>295779</v>
      </c>
      <c r="E22" s="283">
        <v>117457.69</v>
      </c>
      <c r="F22" s="283">
        <v>117457.69</v>
      </c>
      <c r="G22" s="281">
        <v>178321.31</v>
      </c>
    </row>
    <row r="23" spans="1:7" s="23" customFormat="1" ht="14.25" customHeight="1" x14ac:dyDescent="0.25">
      <c r="A23" s="280" t="s">
        <v>3310</v>
      </c>
      <c r="B23" s="283">
        <v>54155163</v>
      </c>
      <c r="C23" s="282">
        <v>-2992708.6499999985</v>
      </c>
      <c r="D23" s="283">
        <v>51162454.350000001</v>
      </c>
      <c r="E23" s="283">
        <v>19422146.079999998</v>
      </c>
      <c r="F23" s="283">
        <v>18926800.710000001</v>
      </c>
      <c r="G23" s="281">
        <v>31740308.270000003</v>
      </c>
    </row>
    <row r="24" spans="1:7" s="23" customFormat="1" ht="14.25" customHeight="1" x14ac:dyDescent="0.25">
      <c r="A24" s="280" t="s">
        <v>3311</v>
      </c>
      <c r="B24" s="283">
        <v>4283157</v>
      </c>
      <c r="C24" s="282">
        <v>0</v>
      </c>
      <c r="D24" s="283">
        <v>4283157</v>
      </c>
      <c r="E24" s="283">
        <v>1381551.51</v>
      </c>
      <c r="F24" s="283">
        <v>1381551.51</v>
      </c>
      <c r="G24" s="281">
        <v>2901605.49</v>
      </c>
    </row>
    <row r="25" spans="1:7" s="23" customFormat="1" ht="14.25" customHeight="1" x14ac:dyDescent="0.25">
      <c r="A25" s="280" t="s">
        <v>3312</v>
      </c>
      <c r="B25" s="283">
        <v>1269901</v>
      </c>
      <c r="C25" s="282">
        <v>0</v>
      </c>
      <c r="D25" s="283">
        <v>1269901</v>
      </c>
      <c r="E25" s="283">
        <v>547175.16</v>
      </c>
      <c r="F25" s="283">
        <v>547175.16</v>
      </c>
      <c r="G25" s="281">
        <v>722725.84</v>
      </c>
    </row>
    <row r="26" spans="1:7" s="23" customFormat="1" ht="14.25" customHeight="1" x14ac:dyDescent="0.25">
      <c r="A26" s="280" t="s">
        <v>3313</v>
      </c>
      <c r="B26" s="283">
        <v>759393</v>
      </c>
      <c r="C26" s="282">
        <v>520000</v>
      </c>
      <c r="D26" s="283">
        <v>1279393</v>
      </c>
      <c r="E26" s="283">
        <v>881235.78</v>
      </c>
      <c r="F26" s="283">
        <v>881235.78</v>
      </c>
      <c r="G26" s="281">
        <v>398157.22</v>
      </c>
    </row>
    <row r="27" spans="1:7" s="23" customFormat="1" ht="14.25" customHeight="1" x14ac:dyDescent="0.25">
      <c r="A27" s="280" t="s">
        <v>3314</v>
      </c>
      <c r="B27" s="283">
        <v>1209203</v>
      </c>
      <c r="C27" s="282">
        <v>0</v>
      </c>
      <c r="D27" s="283">
        <v>1209203</v>
      </c>
      <c r="E27" s="283">
        <v>414302.84</v>
      </c>
      <c r="F27" s="283">
        <v>414302.84</v>
      </c>
      <c r="G27" s="281">
        <v>794900.15999999992</v>
      </c>
    </row>
    <row r="28" spans="1:7" s="23" customFormat="1" ht="14.25" customHeight="1" x14ac:dyDescent="0.25">
      <c r="A28" s="280" t="s">
        <v>3315</v>
      </c>
      <c r="B28" s="283">
        <v>711474</v>
      </c>
      <c r="C28" s="282">
        <v>5100</v>
      </c>
      <c r="D28" s="283">
        <v>716574</v>
      </c>
      <c r="E28" s="283">
        <v>300020.76</v>
      </c>
      <c r="F28" s="283">
        <v>300020.76</v>
      </c>
      <c r="G28" s="281">
        <v>416553.24</v>
      </c>
    </row>
    <row r="29" spans="1:7" s="23" customFormat="1" ht="14.25" customHeight="1" x14ac:dyDescent="0.25">
      <c r="A29" s="280" t="s">
        <v>3316</v>
      </c>
      <c r="B29" s="283">
        <v>659420</v>
      </c>
      <c r="C29" s="282">
        <v>0</v>
      </c>
      <c r="D29" s="283">
        <v>659420</v>
      </c>
      <c r="E29" s="283">
        <v>285496.21999999997</v>
      </c>
      <c r="F29" s="283">
        <v>285496.21999999997</v>
      </c>
      <c r="G29" s="281">
        <v>373923.78</v>
      </c>
    </row>
    <row r="30" spans="1:7" s="23" customFormat="1" ht="14.25" customHeight="1" x14ac:dyDescent="0.25">
      <c r="A30" s="280" t="s">
        <v>3317</v>
      </c>
      <c r="B30" s="283">
        <v>685056</v>
      </c>
      <c r="C30" s="282">
        <v>0</v>
      </c>
      <c r="D30" s="283">
        <v>685056</v>
      </c>
      <c r="E30" s="283">
        <v>206180.49</v>
      </c>
      <c r="F30" s="283">
        <v>206180.49</v>
      </c>
      <c r="G30" s="281">
        <v>478875.51</v>
      </c>
    </row>
    <row r="31" spans="1:7" s="23" customFormat="1" ht="14.25" customHeight="1" x14ac:dyDescent="0.25">
      <c r="A31" s="280" t="s">
        <v>3318</v>
      </c>
      <c r="B31" s="283">
        <v>496387</v>
      </c>
      <c r="C31" s="282">
        <v>0</v>
      </c>
      <c r="D31" s="283">
        <v>496387</v>
      </c>
      <c r="E31" s="283">
        <v>214295.79</v>
      </c>
      <c r="F31" s="283">
        <v>214295.79</v>
      </c>
      <c r="G31" s="281">
        <v>282091.20999999996</v>
      </c>
    </row>
    <row r="32" spans="1:7" s="23" customFormat="1" ht="14.25" customHeight="1" x14ac:dyDescent="0.25">
      <c r="A32" s="280" t="s">
        <v>3319</v>
      </c>
      <c r="B32" s="283">
        <v>274962</v>
      </c>
      <c r="C32" s="282">
        <v>0</v>
      </c>
      <c r="D32" s="283">
        <v>274962</v>
      </c>
      <c r="E32" s="283">
        <v>118974.5</v>
      </c>
      <c r="F32" s="283">
        <v>118974.5</v>
      </c>
      <c r="G32" s="281">
        <v>155987.5</v>
      </c>
    </row>
    <row r="33" spans="1:7" s="23" customFormat="1" ht="14.25" customHeight="1" x14ac:dyDescent="0.25">
      <c r="A33" s="280" t="s">
        <v>3320</v>
      </c>
      <c r="B33" s="283">
        <v>1104511.1000000001</v>
      </c>
      <c r="C33" s="282">
        <v>-20000</v>
      </c>
      <c r="D33" s="283">
        <v>1084511.1000000001</v>
      </c>
      <c r="E33" s="283">
        <v>421713.26</v>
      </c>
      <c r="F33" s="283">
        <v>421713.26</v>
      </c>
      <c r="G33" s="281">
        <v>662797.84000000008</v>
      </c>
    </row>
    <row r="34" spans="1:7" s="23" customFormat="1" ht="14.25" customHeight="1" x14ac:dyDescent="0.25">
      <c r="A34" s="280" t="s">
        <v>3321</v>
      </c>
      <c r="B34" s="283">
        <v>907930</v>
      </c>
      <c r="C34" s="282">
        <v>0</v>
      </c>
      <c r="D34" s="283">
        <v>907930</v>
      </c>
      <c r="E34" s="283">
        <v>338351.5</v>
      </c>
      <c r="F34" s="283">
        <v>338351.5</v>
      </c>
      <c r="G34" s="281">
        <v>569578.5</v>
      </c>
    </row>
    <row r="35" spans="1:7" s="23" customFormat="1" ht="14.25" customHeight="1" x14ac:dyDescent="0.25">
      <c r="A35" s="280" t="s">
        <v>3322</v>
      </c>
      <c r="B35" s="283">
        <v>4865588</v>
      </c>
      <c r="C35" s="282">
        <v>42095523.75</v>
      </c>
      <c r="D35" s="283">
        <v>46961111.75</v>
      </c>
      <c r="E35" s="283">
        <v>16402767.539999999</v>
      </c>
      <c r="F35" s="283">
        <v>14155458.939999999</v>
      </c>
      <c r="G35" s="281">
        <v>30558344.210000001</v>
      </c>
    </row>
    <row r="36" spans="1:7" s="23" customFormat="1" ht="14.25" customHeight="1" x14ac:dyDescent="0.25">
      <c r="A36" s="280" t="s">
        <v>3323</v>
      </c>
      <c r="B36" s="283">
        <v>4947828</v>
      </c>
      <c r="C36" s="282">
        <v>0</v>
      </c>
      <c r="D36" s="283">
        <v>4947828</v>
      </c>
      <c r="E36" s="283">
        <v>1821563.86</v>
      </c>
      <c r="F36" s="283">
        <v>1821563.86</v>
      </c>
      <c r="G36" s="281">
        <v>3126264.1399999997</v>
      </c>
    </row>
    <row r="37" spans="1:7" s="23" customFormat="1" ht="14.25" customHeight="1" x14ac:dyDescent="0.25">
      <c r="A37" s="280" t="s">
        <v>3324</v>
      </c>
      <c r="B37" s="283">
        <v>1936196</v>
      </c>
      <c r="C37" s="282">
        <v>-72000</v>
      </c>
      <c r="D37" s="283">
        <v>1864196</v>
      </c>
      <c r="E37" s="283">
        <v>692374.67</v>
      </c>
      <c r="F37" s="283">
        <v>684864.64</v>
      </c>
      <c r="G37" s="281">
        <v>1171821.33</v>
      </c>
    </row>
    <row r="38" spans="1:7" s="23" customFormat="1" ht="14.25" customHeight="1" x14ac:dyDescent="0.25">
      <c r="A38" s="280" t="s">
        <v>3325</v>
      </c>
      <c r="B38" s="283">
        <v>1227467</v>
      </c>
      <c r="C38" s="282">
        <v>29400</v>
      </c>
      <c r="D38" s="283">
        <v>1256867</v>
      </c>
      <c r="E38" s="283">
        <v>512033.02</v>
      </c>
      <c r="F38" s="283">
        <v>512033.02</v>
      </c>
      <c r="G38" s="281">
        <v>744833.98</v>
      </c>
    </row>
    <row r="39" spans="1:7" s="23" customFormat="1" ht="14.25" customHeight="1" x14ac:dyDescent="0.25">
      <c r="A39" s="280" t="s">
        <v>3326</v>
      </c>
      <c r="B39" s="283">
        <v>2790326</v>
      </c>
      <c r="C39" s="282">
        <v>60000</v>
      </c>
      <c r="D39" s="283">
        <v>2850326</v>
      </c>
      <c r="E39" s="283">
        <v>1137094.1599999999</v>
      </c>
      <c r="F39" s="283">
        <v>1137094.1599999999</v>
      </c>
      <c r="G39" s="281">
        <v>1713231.84</v>
      </c>
    </row>
    <row r="40" spans="1:7" s="23" customFormat="1" ht="14.25" customHeight="1" x14ac:dyDescent="0.25">
      <c r="A40" s="280" t="s">
        <v>3327</v>
      </c>
      <c r="B40" s="283">
        <v>7521614</v>
      </c>
      <c r="C40" s="282">
        <v>133000</v>
      </c>
      <c r="D40" s="283">
        <v>7654614</v>
      </c>
      <c r="E40" s="283">
        <v>3111062.58</v>
      </c>
      <c r="F40" s="283">
        <v>3111062.58</v>
      </c>
      <c r="G40" s="281">
        <v>4543551.42</v>
      </c>
    </row>
    <row r="41" spans="1:7" s="23" customFormat="1" ht="14.25" customHeight="1" x14ac:dyDescent="0.25">
      <c r="A41" s="280" t="s">
        <v>3328</v>
      </c>
      <c r="B41" s="283">
        <v>3795720</v>
      </c>
      <c r="C41" s="282">
        <v>130000</v>
      </c>
      <c r="D41" s="283">
        <v>3925720</v>
      </c>
      <c r="E41" s="283">
        <v>1505372</v>
      </c>
      <c r="F41" s="283">
        <v>1505372</v>
      </c>
      <c r="G41" s="281">
        <v>2420348</v>
      </c>
    </row>
    <row r="42" spans="1:7" s="23" customFormat="1" ht="14.25" customHeight="1" x14ac:dyDescent="0.25">
      <c r="A42" s="280" t="s">
        <v>3329</v>
      </c>
      <c r="B42" s="283">
        <v>3656311</v>
      </c>
      <c r="C42" s="282">
        <v>-10000</v>
      </c>
      <c r="D42" s="283">
        <v>3646311</v>
      </c>
      <c r="E42" s="283">
        <v>1454497.69</v>
      </c>
      <c r="F42" s="283">
        <v>1454497.69</v>
      </c>
      <c r="G42" s="281">
        <v>2191813.31</v>
      </c>
    </row>
    <row r="43" spans="1:7" s="23" customFormat="1" ht="14.25" customHeight="1" x14ac:dyDescent="0.25">
      <c r="A43" s="284" t="s">
        <v>3330</v>
      </c>
      <c r="B43" s="287">
        <v>2177978</v>
      </c>
      <c r="C43" s="286">
        <v>20000</v>
      </c>
      <c r="D43" s="287">
        <v>2197978</v>
      </c>
      <c r="E43" s="287">
        <v>919593.68</v>
      </c>
      <c r="F43" s="287">
        <v>919593.68</v>
      </c>
      <c r="G43" s="285">
        <v>1278384.3199999998</v>
      </c>
    </row>
    <row r="44" spans="1:7" s="23" customFormat="1" ht="14.25" customHeight="1" x14ac:dyDescent="0.25">
      <c r="A44" s="284" t="s">
        <v>3331</v>
      </c>
      <c r="B44" s="287">
        <v>2274708</v>
      </c>
      <c r="C44" s="286">
        <v>66600</v>
      </c>
      <c r="D44" s="287">
        <v>2341308</v>
      </c>
      <c r="E44" s="287">
        <v>850844.58</v>
      </c>
      <c r="F44" s="287">
        <v>850844.58</v>
      </c>
      <c r="G44" s="285">
        <v>1490463.42</v>
      </c>
    </row>
    <row r="45" spans="1:7" s="23" customFormat="1" ht="14.25" customHeight="1" x14ac:dyDescent="0.25">
      <c r="A45" s="284" t="s">
        <v>3332</v>
      </c>
      <c r="B45" s="287">
        <v>5696156</v>
      </c>
      <c r="C45" s="286">
        <v>11741876.850000001</v>
      </c>
      <c r="D45" s="287">
        <v>17438032.850000001</v>
      </c>
      <c r="E45" s="287">
        <v>4554353.3899999997</v>
      </c>
      <c r="F45" s="287">
        <v>4512069.3899999997</v>
      </c>
      <c r="G45" s="285">
        <v>12883679.460000001</v>
      </c>
    </row>
    <row r="46" spans="1:7" s="23" customFormat="1" ht="14.25" customHeight="1" x14ac:dyDescent="0.25">
      <c r="A46" s="284" t="s">
        <v>3333</v>
      </c>
      <c r="B46" s="287">
        <v>685547</v>
      </c>
      <c r="C46" s="286">
        <v>3800</v>
      </c>
      <c r="D46" s="287">
        <v>689347</v>
      </c>
      <c r="E46" s="287">
        <v>253221.28</v>
      </c>
      <c r="F46" s="287">
        <v>253221.28</v>
      </c>
      <c r="G46" s="285">
        <v>436125.72</v>
      </c>
    </row>
    <row r="47" spans="1:7" s="23" customFormat="1" ht="14.25" customHeight="1" x14ac:dyDescent="0.25">
      <c r="A47" s="284" t="s">
        <v>3334</v>
      </c>
      <c r="B47" s="287">
        <v>838461</v>
      </c>
      <c r="C47" s="286">
        <v>0</v>
      </c>
      <c r="D47" s="287">
        <v>838461</v>
      </c>
      <c r="E47" s="287">
        <v>271840.87</v>
      </c>
      <c r="F47" s="287">
        <v>271840.87</v>
      </c>
      <c r="G47" s="285">
        <v>566620.13</v>
      </c>
    </row>
    <row r="48" spans="1:7" s="23" customFormat="1" ht="14.25" customHeight="1" x14ac:dyDescent="0.25">
      <c r="A48" s="284" t="s">
        <v>3335</v>
      </c>
      <c r="B48" s="287">
        <v>977836</v>
      </c>
      <c r="C48" s="286">
        <v>4000</v>
      </c>
      <c r="D48" s="287">
        <v>981836</v>
      </c>
      <c r="E48" s="287">
        <v>403822.74</v>
      </c>
      <c r="F48" s="287">
        <v>403822.74</v>
      </c>
      <c r="G48" s="285">
        <v>578013.26</v>
      </c>
    </row>
    <row r="49" spans="1:7" s="23" customFormat="1" ht="14.25" customHeight="1" x14ac:dyDescent="0.25">
      <c r="A49" s="284" t="s">
        <v>3336</v>
      </c>
      <c r="B49" s="287">
        <v>1331714</v>
      </c>
      <c r="C49" s="286">
        <v>17000</v>
      </c>
      <c r="D49" s="287">
        <v>1348714</v>
      </c>
      <c r="E49" s="287">
        <v>405304.76</v>
      </c>
      <c r="F49" s="287">
        <v>405304.76</v>
      </c>
      <c r="G49" s="285">
        <v>943409.24</v>
      </c>
    </row>
    <row r="50" spans="1:7" s="23" customFormat="1" ht="14.25" customHeight="1" x14ac:dyDescent="0.25">
      <c r="A50" s="284" t="s">
        <v>3337</v>
      </c>
      <c r="B50" s="287">
        <v>327627</v>
      </c>
      <c r="C50" s="286">
        <v>0</v>
      </c>
      <c r="D50" s="287">
        <v>327627</v>
      </c>
      <c r="E50" s="287">
        <v>103049.15</v>
      </c>
      <c r="F50" s="287">
        <v>103049.15</v>
      </c>
      <c r="G50" s="285">
        <v>224577.85</v>
      </c>
    </row>
    <row r="51" spans="1:7" s="23" customFormat="1" ht="14.25" customHeight="1" x14ac:dyDescent="0.25">
      <c r="A51" s="284" t="s">
        <v>3338</v>
      </c>
      <c r="B51" s="287">
        <v>2926776</v>
      </c>
      <c r="C51" s="286">
        <v>5000</v>
      </c>
      <c r="D51" s="287">
        <v>2931776</v>
      </c>
      <c r="E51" s="287">
        <v>1359189.55</v>
      </c>
      <c r="F51" s="287">
        <v>1359189.55</v>
      </c>
      <c r="G51" s="285">
        <v>1572586.45</v>
      </c>
    </row>
    <row r="52" spans="1:7" s="23" customFormat="1" ht="14.25" customHeight="1" x14ac:dyDescent="0.25">
      <c r="A52" s="284" t="s">
        <v>3339</v>
      </c>
      <c r="B52" s="287">
        <v>8419628</v>
      </c>
      <c r="C52" s="286">
        <v>100000</v>
      </c>
      <c r="D52" s="287">
        <v>8519628</v>
      </c>
      <c r="E52" s="287">
        <v>828680.78</v>
      </c>
      <c r="F52" s="287">
        <v>828680.78</v>
      </c>
      <c r="G52" s="285">
        <v>7690947.2199999997</v>
      </c>
    </row>
    <row r="53" spans="1:7" s="23" customFormat="1" ht="14.25" customHeight="1" x14ac:dyDescent="0.25">
      <c r="A53" s="284" t="s">
        <v>3340</v>
      </c>
      <c r="B53" s="287">
        <v>806037</v>
      </c>
      <c r="C53" s="286">
        <v>0</v>
      </c>
      <c r="D53" s="287">
        <v>806037</v>
      </c>
      <c r="E53" s="287">
        <v>317917.21000000002</v>
      </c>
      <c r="F53" s="287">
        <v>317917.21000000002</v>
      </c>
      <c r="G53" s="285">
        <v>488119.79</v>
      </c>
    </row>
    <row r="54" spans="1:7" s="23" customFormat="1" ht="14.25" customHeight="1" x14ac:dyDescent="0.25">
      <c r="A54" s="284" t="s">
        <v>3341</v>
      </c>
      <c r="B54" s="287">
        <v>406893</v>
      </c>
      <c r="C54" s="286">
        <v>0</v>
      </c>
      <c r="D54" s="287">
        <v>406893</v>
      </c>
      <c r="E54" s="287">
        <v>159397.01999999999</v>
      </c>
      <c r="F54" s="287">
        <v>159397.01999999999</v>
      </c>
      <c r="G54" s="285">
        <v>247495.98</v>
      </c>
    </row>
    <row r="55" spans="1:7" s="23" customFormat="1" ht="14.25" customHeight="1" x14ac:dyDescent="0.25">
      <c r="A55" s="284" t="s">
        <v>3342</v>
      </c>
      <c r="B55" s="287">
        <v>12963754</v>
      </c>
      <c r="C55" s="286">
        <v>185000</v>
      </c>
      <c r="D55" s="287">
        <v>13148754</v>
      </c>
      <c r="E55" s="287">
        <v>3521865.49</v>
      </c>
      <c r="F55" s="287">
        <v>3384996.77</v>
      </c>
      <c r="G55" s="285">
        <v>9626888.5099999998</v>
      </c>
    </row>
    <row r="56" spans="1:7" s="23" customFormat="1" ht="14.25" customHeight="1" x14ac:dyDescent="0.25">
      <c r="A56" s="284" t="s">
        <v>3343</v>
      </c>
      <c r="B56" s="287">
        <v>1435064</v>
      </c>
      <c r="C56" s="286">
        <v>0</v>
      </c>
      <c r="D56" s="287">
        <v>1435064</v>
      </c>
      <c r="E56" s="287">
        <v>511069.3</v>
      </c>
      <c r="F56" s="287">
        <v>511069.3</v>
      </c>
      <c r="G56" s="285">
        <v>923994.7</v>
      </c>
    </row>
    <row r="57" spans="1:7" s="23" customFormat="1" ht="14.25" customHeight="1" x14ac:dyDescent="0.25">
      <c r="A57" s="284" t="s">
        <v>3344</v>
      </c>
      <c r="B57" s="287">
        <v>15549485</v>
      </c>
      <c r="C57" s="286">
        <v>-92617</v>
      </c>
      <c r="D57" s="287">
        <v>15456868</v>
      </c>
      <c r="E57" s="287">
        <v>6170207.1900000004</v>
      </c>
      <c r="F57" s="287">
        <v>6167207.1900000004</v>
      </c>
      <c r="G57" s="285">
        <v>9286660.8099999987</v>
      </c>
    </row>
    <row r="58" spans="1:7" s="23" customFormat="1" ht="14.25" customHeight="1" x14ac:dyDescent="0.25">
      <c r="A58" s="284" t="s">
        <v>3345</v>
      </c>
      <c r="B58" s="287">
        <v>1682946</v>
      </c>
      <c r="C58" s="286">
        <v>0</v>
      </c>
      <c r="D58" s="287">
        <v>1682946</v>
      </c>
      <c r="E58" s="287">
        <v>479154.71</v>
      </c>
      <c r="F58" s="287">
        <v>479154.71</v>
      </c>
      <c r="G58" s="285">
        <v>1203791.29</v>
      </c>
    </row>
    <row r="59" spans="1:7" s="23" customFormat="1" x14ac:dyDescent="0.25">
      <c r="A59" s="284" t="s">
        <v>3346</v>
      </c>
      <c r="B59" s="287">
        <v>3197894</v>
      </c>
      <c r="C59" s="286">
        <v>0</v>
      </c>
      <c r="D59" s="287">
        <v>3197894</v>
      </c>
      <c r="E59" s="287">
        <v>1259307.21</v>
      </c>
      <c r="F59" s="287">
        <v>1259307.21</v>
      </c>
      <c r="G59" s="285">
        <v>1938586.79</v>
      </c>
    </row>
    <row r="60" spans="1:7" s="23" customFormat="1" x14ac:dyDescent="0.25">
      <c r="A60" s="284" t="s">
        <v>3347</v>
      </c>
      <c r="B60" s="287">
        <v>1059060</v>
      </c>
      <c r="C60" s="286">
        <v>0</v>
      </c>
      <c r="D60" s="287">
        <v>1059060</v>
      </c>
      <c r="E60" s="287">
        <v>395598.62</v>
      </c>
      <c r="F60" s="287">
        <v>395598.62</v>
      </c>
      <c r="G60" s="285">
        <v>663461.38</v>
      </c>
    </row>
    <row r="61" spans="1:7" s="23" customFormat="1" x14ac:dyDescent="0.25">
      <c r="A61" s="284" t="s">
        <v>3348</v>
      </c>
      <c r="B61" s="287">
        <v>4642657</v>
      </c>
      <c r="C61" s="286">
        <v>-2629000</v>
      </c>
      <c r="D61" s="287">
        <v>2013657</v>
      </c>
      <c r="E61" s="287">
        <v>280278.95</v>
      </c>
      <c r="F61" s="287">
        <v>280278.95</v>
      </c>
      <c r="G61" s="285">
        <v>1733378.05</v>
      </c>
    </row>
    <row r="62" spans="1:7" s="23" customFormat="1" x14ac:dyDescent="0.25">
      <c r="A62" s="284" t="s">
        <v>3349</v>
      </c>
      <c r="B62" s="287">
        <v>1761097</v>
      </c>
      <c r="C62" s="286">
        <v>26000</v>
      </c>
      <c r="D62" s="287">
        <v>1787097</v>
      </c>
      <c r="E62" s="287">
        <v>641995.44999999995</v>
      </c>
      <c r="F62" s="287">
        <v>641995.44999999995</v>
      </c>
      <c r="G62" s="285">
        <v>1145101.55</v>
      </c>
    </row>
    <row r="63" spans="1:7" s="23" customFormat="1" x14ac:dyDescent="0.25">
      <c r="A63" s="284" t="s">
        <v>3350</v>
      </c>
      <c r="B63" s="287">
        <v>767149</v>
      </c>
      <c r="C63" s="286">
        <v>0</v>
      </c>
      <c r="D63" s="287">
        <v>767149</v>
      </c>
      <c r="E63" s="287">
        <v>280843.17</v>
      </c>
      <c r="F63" s="287">
        <v>280843.17</v>
      </c>
      <c r="G63" s="285">
        <v>486305.83</v>
      </c>
    </row>
    <row r="64" spans="1:7" s="23" customFormat="1" x14ac:dyDescent="0.25">
      <c r="A64" s="284" t="s">
        <v>3351</v>
      </c>
      <c r="B64" s="287">
        <v>921854</v>
      </c>
      <c r="C64" s="286">
        <v>150000</v>
      </c>
      <c r="D64" s="287">
        <v>1071854</v>
      </c>
      <c r="E64" s="287">
        <v>284039.11</v>
      </c>
      <c r="F64" s="287">
        <v>284039.11</v>
      </c>
      <c r="G64" s="285">
        <v>787814.89</v>
      </c>
    </row>
    <row r="65" spans="1:7" s="23" customFormat="1" x14ac:dyDescent="0.25">
      <c r="A65" s="284" t="s">
        <v>3352</v>
      </c>
      <c r="B65" s="287">
        <v>600000</v>
      </c>
      <c r="C65" s="286">
        <v>90000</v>
      </c>
      <c r="D65" s="287">
        <v>690000</v>
      </c>
      <c r="E65" s="287">
        <v>247576.34</v>
      </c>
      <c r="F65" s="287">
        <v>234492.64</v>
      </c>
      <c r="G65" s="285">
        <v>442423.66000000003</v>
      </c>
    </row>
    <row r="66" spans="1:7" s="23" customFormat="1" x14ac:dyDescent="0.25">
      <c r="A66" s="284" t="s">
        <v>3353</v>
      </c>
      <c r="B66" s="287">
        <v>71400</v>
      </c>
      <c r="C66" s="286">
        <v>18000</v>
      </c>
      <c r="D66" s="287">
        <v>89400</v>
      </c>
      <c r="E66" s="287">
        <v>23466.799999999999</v>
      </c>
      <c r="F66" s="287">
        <v>23466.799999999999</v>
      </c>
      <c r="G66" s="285">
        <v>65933.2</v>
      </c>
    </row>
    <row r="67" spans="1:7" s="23" customFormat="1" x14ac:dyDescent="0.25">
      <c r="A67" s="284" t="s">
        <v>3354</v>
      </c>
      <c r="B67" s="287">
        <v>69000</v>
      </c>
      <c r="C67" s="286">
        <v>15000</v>
      </c>
      <c r="D67" s="287">
        <v>84000</v>
      </c>
      <c r="E67" s="287">
        <v>21636.67</v>
      </c>
      <c r="F67" s="287">
        <v>21636.67</v>
      </c>
      <c r="G67" s="285">
        <v>62363.33</v>
      </c>
    </row>
    <row r="68" spans="1:7" s="23" customFormat="1" x14ac:dyDescent="0.25">
      <c r="A68" s="284" t="s">
        <v>3355</v>
      </c>
      <c r="B68" s="287">
        <v>129000</v>
      </c>
      <c r="C68" s="286">
        <v>3000</v>
      </c>
      <c r="D68" s="287">
        <v>132000</v>
      </c>
      <c r="E68" s="287">
        <v>42048.18</v>
      </c>
      <c r="F68" s="287">
        <v>42048.18</v>
      </c>
      <c r="G68" s="285">
        <v>89951.82</v>
      </c>
    </row>
    <row r="69" spans="1:7" s="23" customFormat="1" x14ac:dyDescent="0.25">
      <c r="A69" s="284" t="s">
        <v>3356</v>
      </c>
      <c r="B69" s="287">
        <v>62400</v>
      </c>
      <c r="C69" s="286">
        <v>0</v>
      </c>
      <c r="D69" s="287">
        <v>62400</v>
      </c>
      <c r="E69" s="287">
        <v>28399.29</v>
      </c>
      <c r="F69" s="287">
        <v>28399.29</v>
      </c>
      <c r="G69" s="285">
        <v>34000.71</v>
      </c>
    </row>
    <row r="70" spans="1:7" x14ac:dyDescent="0.25">
      <c r="A70" s="68" t="s">
        <v>678</v>
      </c>
      <c r="B70" s="53"/>
      <c r="C70" s="53"/>
      <c r="D70" s="53"/>
      <c r="E70" s="53"/>
      <c r="F70" s="53"/>
      <c r="G70" s="53"/>
    </row>
    <row r="71" spans="1:7" s="23" customFormat="1" x14ac:dyDescent="0.25">
      <c r="A71" s="54" t="s">
        <v>433</v>
      </c>
      <c r="B71" s="295">
        <v>207500000</v>
      </c>
      <c r="C71" s="295">
        <v>123506393.19</v>
      </c>
      <c r="D71" s="295">
        <v>331006393.19</v>
      </c>
      <c r="E71" s="295">
        <v>102838479.24999999</v>
      </c>
      <c r="F71" s="295">
        <v>100418665.63</v>
      </c>
      <c r="G71" s="294">
        <v>228167913.94000003</v>
      </c>
    </row>
    <row r="72" spans="1:7" s="23" customFormat="1" x14ac:dyDescent="0.25">
      <c r="A72" s="290" t="s">
        <v>3310</v>
      </c>
      <c r="B72" s="293">
        <v>13597142.84</v>
      </c>
      <c r="C72" s="292">
        <v>335372</v>
      </c>
      <c r="D72" s="293">
        <v>13932514.84</v>
      </c>
      <c r="E72" s="293">
        <v>6008807.3499999996</v>
      </c>
      <c r="F72" s="293">
        <v>5985163.3499999996</v>
      </c>
      <c r="G72" s="291">
        <v>7923707.4900000002</v>
      </c>
    </row>
    <row r="73" spans="1:7" s="23" customFormat="1" x14ac:dyDescent="0.25">
      <c r="A73" s="290" t="s">
        <v>3320</v>
      </c>
      <c r="B73" s="293">
        <v>0</v>
      </c>
      <c r="C73" s="292">
        <v>1100000</v>
      </c>
      <c r="D73" s="293">
        <v>1100000</v>
      </c>
      <c r="E73" s="293">
        <v>905786</v>
      </c>
      <c r="F73" s="293">
        <v>905786</v>
      </c>
      <c r="G73" s="291">
        <v>194214</v>
      </c>
    </row>
    <row r="74" spans="1:7" s="23" customFormat="1" x14ac:dyDescent="0.25">
      <c r="A74" s="290" t="s">
        <v>3322</v>
      </c>
      <c r="B74" s="293">
        <v>111000000</v>
      </c>
      <c r="C74" s="292">
        <v>100286116.56</v>
      </c>
      <c r="D74" s="293">
        <v>211286116.56</v>
      </c>
      <c r="E74" s="293">
        <v>60676699.170000002</v>
      </c>
      <c r="F74" s="293">
        <v>59454161.109999999</v>
      </c>
      <c r="G74" s="291">
        <v>150609417.38999999</v>
      </c>
    </row>
    <row r="75" spans="1:7" s="23" customFormat="1" x14ac:dyDescent="0.25">
      <c r="A75" s="290" t="s">
        <v>3326</v>
      </c>
      <c r="B75" s="293">
        <v>2000000</v>
      </c>
      <c r="C75" s="292">
        <v>500000</v>
      </c>
      <c r="D75" s="293">
        <v>2500000</v>
      </c>
      <c r="E75" s="293">
        <v>1397060.7</v>
      </c>
      <c r="F75" s="293">
        <v>1397060.7</v>
      </c>
      <c r="G75" s="291">
        <v>1102939.3</v>
      </c>
    </row>
    <row r="76" spans="1:7" s="23" customFormat="1" x14ac:dyDescent="0.25">
      <c r="A76" s="290" t="s">
        <v>3327</v>
      </c>
      <c r="B76" s="293">
        <v>7000000</v>
      </c>
      <c r="C76" s="292">
        <v>-4500000</v>
      </c>
      <c r="D76" s="293">
        <v>2500000</v>
      </c>
      <c r="E76" s="293">
        <v>0</v>
      </c>
      <c r="F76" s="293">
        <v>0</v>
      </c>
      <c r="G76" s="291">
        <v>2500000</v>
      </c>
    </row>
    <row r="77" spans="1:7" s="23" customFormat="1" x14ac:dyDescent="0.25">
      <c r="A77" s="290" t="s">
        <v>3329</v>
      </c>
      <c r="B77" s="293">
        <v>0</v>
      </c>
      <c r="C77" s="292">
        <v>1200000</v>
      </c>
      <c r="D77" s="293">
        <v>1200000</v>
      </c>
      <c r="E77" s="293">
        <v>0</v>
      </c>
      <c r="F77" s="293">
        <v>0</v>
      </c>
      <c r="G77" s="291">
        <v>1200000</v>
      </c>
    </row>
    <row r="78" spans="1:7" s="23" customFormat="1" x14ac:dyDescent="0.25">
      <c r="A78" s="290" t="s">
        <v>3332</v>
      </c>
      <c r="B78" s="293">
        <v>0</v>
      </c>
      <c r="C78" s="292">
        <v>13285425.630000001</v>
      </c>
      <c r="D78" s="293">
        <v>13285425.630000001</v>
      </c>
      <c r="E78" s="293">
        <v>330468.58</v>
      </c>
      <c r="F78" s="293">
        <v>330468.58</v>
      </c>
      <c r="G78" s="291">
        <v>12954957.050000001</v>
      </c>
    </row>
    <row r="79" spans="1:7" s="23" customFormat="1" x14ac:dyDescent="0.25">
      <c r="A79" s="290" t="s">
        <v>3342</v>
      </c>
      <c r="B79" s="293">
        <v>13250000</v>
      </c>
      <c r="C79" s="292">
        <v>1750000</v>
      </c>
      <c r="D79" s="293">
        <v>15000000</v>
      </c>
      <c r="E79" s="293">
        <v>7677173.8499999996</v>
      </c>
      <c r="F79" s="293">
        <v>7095893.5099999998</v>
      </c>
      <c r="G79" s="291">
        <v>7322826.1500000004</v>
      </c>
    </row>
    <row r="80" spans="1:7" s="23" customFormat="1" x14ac:dyDescent="0.25">
      <c r="A80" s="290" t="s">
        <v>3352</v>
      </c>
      <c r="B80" s="293">
        <v>47768309.159999996</v>
      </c>
      <c r="C80" s="292">
        <v>9549451</v>
      </c>
      <c r="D80" s="293">
        <v>57317760.159999996</v>
      </c>
      <c r="E80" s="293">
        <v>21112301.219999999</v>
      </c>
      <c r="F80" s="293">
        <v>20550623.620000001</v>
      </c>
      <c r="G80" s="291">
        <v>36205458.939999998</v>
      </c>
    </row>
    <row r="81" spans="1:7" s="23" customFormat="1" x14ac:dyDescent="0.25">
      <c r="A81" s="290" t="s">
        <v>3353</v>
      </c>
      <c r="B81" s="293">
        <v>2804303</v>
      </c>
      <c r="C81" s="292">
        <v>0</v>
      </c>
      <c r="D81" s="293">
        <v>2804303</v>
      </c>
      <c r="E81" s="293">
        <v>828240</v>
      </c>
      <c r="F81" s="293">
        <v>828240</v>
      </c>
      <c r="G81" s="291">
        <v>1976063</v>
      </c>
    </row>
    <row r="82" spans="1:7" s="23" customFormat="1" x14ac:dyDescent="0.25">
      <c r="A82" s="290" t="s">
        <v>3354</v>
      </c>
      <c r="B82" s="293">
        <v>8480496</v>
      </c>
      <c r="C82" s="292">
        <v>-15000</v>
      </c>
      <c r="D82" s="293">
        <v>8465496</v>
      </c>
      <c r="E82" s="293">
        <v>3269033.25</v>
      </c>
      <c r="F82" s="293">
        <v>3238359.63</v>
      </c>
      <c r="G82" s="291">
        <v>5196462.75</v>
      </c>
    </row>
    <row r="83" spans="1:7" s="23" customFormat="1" x14ac:dyDescent="0.25">
      <c r="A83" s="290" t="s">
        <v>3355</v>
      </c>
      <c r="B83" s="293">
        <v>324466</v>
      </c>
      <c r="C83" s="292">
        <v>0</v>
      </c>
      <c r="D83" s="293">
        <v>324466</v>
      </c>
      <c r="E83" s="293">
        <v>100758</v>
      </c>
      <c r="F83" s="293">
        <v>100758</v>
      </c>
      <c r="G83" s="291">
        <v>223708</v>
      </c>
    </row>
    <row r="84" spans="1:7" s="23" customFormat="1" x14ac:dyDescent="0.25">
      <c r="A84" s="290" t="s">
        <v>3356</v>
      </c>
      <c r="B84" s="293">
        <v>1275283</v>
      </c>
      <c r="C84" s="292">
        <v>15028</v>
      </c>
      <c r="D84" s="293">
        <v>1290311</v>
      </c>
      <c r="E84" s="293">
        <v>532151.13</v>
      </c>
      <c r="F84" s="293">
        <v>532151.13</v>
      </c>
      <c r="G84" s="291">
        <v>758159.87</v>
      </c>
    </row>
    <row r="85" spans="1:7" x14ac:dyDescent="0.25">
      <c r="A85" s="68" t="s">
        <v>678</v>
      </c>
      <c r="B85" s="53"/>
      <c r="C85" s="53"/>
      <c r="D85" s="53"/>
      <c r="E85" s="53"/>
      <c r="F85" s="53"/>
      <c r="G85" s="53"/>
    </row>
    <row r="86" spans="1:7" x14ac:dyDescent="0.25">
      <c r="A86" s="54" t="s">
        <v>360</v>
      </c>
      <c r="B86" s="304">
        <v>420759000</v>
      </c>
      <c r="C86" s="304">
        <v>177244320.56</v>
      </c>
      <c r="D86" s="304">
        <v>598003320.55999994</v>
      </c>
      <c r="E86" s="304">
        <v>196165746.99000001</v>
      </c>
      <c r="F86" s="304">
        <v>190390938.75</v>
      </c>
      <c r="G86" s="303">
        <v>401837573.56999993</v>
      </c>
    </row>
    <row r="87" spans="1:7" x14ac:dyDescent="0.25">
      <c r="A87" s="57"/>
      <c r="B87" s="63"/>
      <c r="C87" s="63"/>
      <c r="D87" s="63"/>
      <c r="E87" s="63"/>
      <c r="F87" s="63"/>
      <c r="G87" s="69"/>
    </row>
    <row r="88" spans="1:7" ht="14.25" hidden="1" x14ac:dyDescent="0.45">
      <c r="A88" s="11"/>
    </row>
    <row r="89" spans="1:7" x14ac:dyDescent="0.25"/>
    <row r="90" spans="1:7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6" xr:uid="{00000000-0002-0000-0F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213259000</v>
      </c>
      <c r="Q2" s="18">
        <f>GASTO_NE_T2</f>
        <v>53737927.370000005</v>
      </c>
      <c r="R2" s="18">
        <f>GASTO_NE_T3</f>
        <v>266996927.36999997</v>
      </c>
      <c r="S2" s="18">
        <f>GASTO_NE_T4</f>
        <v>93327267.74000001</v>
      </c>
      <c r="T2" s="18">
        <f>GASTO_NE_T5</f>
        <v>89972273.11999999</v>
      </c>
      <c r="U2" s="18">
        <f>GASTO_NE_T6</f>
        <v>173669659.62999994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207500000</v>
      </c>
      <c r="Q3" s="18">
        <f>GASTO_E_T2</f>
        <v>123506393.19</v>
      </c>
      <c r="R3" s="18">
        <f>GASTO_E_T3</f>
        <v>331006393.19</v>
      </c>
      <c r="S3" s="18">
        <f>GASTO_E_T4</f>
        <v>102838479.24999999</v>
      </c>
      <c r="T3" s="18">
        <f>GASTO_E_T5</f>
        <v>100418665.63</v>
      </c>
      <c r="U3" s="18">
        <f>GASTO_E_T6</f>
        <v>228167913.94000003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420759000</v>
      </c>
      <c r="Q4" s="18">
        <f>TOTAL_E_T2</f>
        <v>177244320.56</v>
      </c>
      <c r="R4" s="18">
        <f>TOTAL_E_T3</f>
        <v>598003320.55999994</v>
      </c>
      <c r="S4" s="18">
        <f>TOTAL_E_T4</f>
        <v>196165746.99000001</v>
      </c>
      <c r="T4" s="18">
        <f>TOTAL_E_T5</f>
        <v>190390938.75</v>
      </c>
      <c r="U4" s="18">
        <f>TOTAL_E_T6</f>
        <v>401837573.56999993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352" t="s">
        <v>3281</v>
      </c>
      <c r="B1" s="353"/>
      <c r="C1" s="353"/>
      <c r="D1" s="353"/>
      <c r="E1" s="353"/>
      <c r="F1" s="353"/>
      <c r="G1" s="353"/>
    </row>
    <row r="2" spans="1:7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9"/>
    </row>
    <row r="3" spans="1:7" x14ac:dyDescent="0.25">
      <c r="A3" s="330" t="s">
        <v>396</v>
      </c>
      <c r="B3" s="331"/>
      <c r="C3" s="331"/>
      <c r="D3" s="331"/>
      <c r="E3" s="331"/>
      <c r="F3" s="331"/>
      <c r="G3" s="332"/>
    </row>
    <row r="4" spans="1:7" x14ac:dyDescent="0.25">
      <c r="A4" s="330" t="s">
        <v>397</v>
      </c>
      <c r="B4" s="331"/>
      <c r="C4" s="331"/>
      <c r="D4" s="331"/>
      <c r="E4" s="331"/>
      <c r="F4" s="331"/>
      <c r="G4" s="332"/>
    </row>
    <row r="5" spans="1:7" ht="14.25" x14ac:dyDescent="0.45">
      <c r="A5" s="333" t="str">
        <f>TRIMESTRE</f>
        <v>Del 1 de enero al 30 de junio de 2020 (b)</v>
      </c>
      <c r="B5" s="334"/>
      <c r="C5" s="334"/>
      <c r="D5" s="334"/>
      <c r="E5" s="334"/>
      <c r="F5" s="334"/>
      <c r="G5" s="335"/>
    </row>
    <row r="6" spans="1:7" ht="14.25" x14ac:dyDescent="0.45">
      <c r="A6" s="336" t="s">
        <v>118</v>
      </c>
      <c r="B6" s="337"/>
      <c r="C6" s="337"/>
      <c r="D6" s="337"/>
      <c r="E6" s="337"/>
      <c r="F6" s="337"/>
      <c r="G6" s="338"/>
    </row>
    <row r="7" spans="1:7" x14ac:dyDescent="0.25">
      <c r="A7" s="331" t="s">
        <v>0</v>
      </c>
      <c r="B7" s="336" t="s">
        <v>279</v>
      </c>
      <c r="C7" s="337"/>
      <c r="D7" s="337"/>
      <c r="E7" s="337"/>
      <c r="F7" s="338"/>
      <c r="G7" s="348" t="s">
        <v>3278</v>
      </c>
    </row>
    <row r="8" spans="1:7" ht="30.75" customHeight="1" x14ac:dyDescent="0.25">
      <c r="A8" s="331"/>
      <c r="B8" s="45" t="s">
        <v>281</v>
      </c>
      <c r="C8" s="44" t="s">
        <v>362</v>
      </c>
      <c r="D8" s="45" t="s">
        <v>283</v>
      </c>
      <c r="E8" s="45" t="s">
        <v>167</v>
      </c>
      <c r="F8" s="46" t="s">
        <v>185</v>
      </c>
      <c r="G8" s="347"/>
    </row>
    <row r="9" spans="1:7" ht="14.25" customHeight="1" x14ac:dyDescent="0.25">
      <c r="A9" s="51" t="s">
        <v>363</v>
      </c>
      <c r="B9" s="314">
        <v>213259000</v>
      </c>
      <c r="C9" s="314">
        <v>53737927.369999997</v>
      </c>
      <c r="D9" s="314">
        <v>266996927.37</v>
      </c>
      <c r="E9" s="314">
        <v>93327267.739999995</v>
      </c>
      <c r="F9" s="314">
        <v>89972273.120000005</v>
      </c>
      <c r="G9" s="314">
        <v>173669659.62999997</v>
      </c>
    </row>
    <row r="10" spans="1:7" x14ac:dyDescent="0.25">
      <c r="A10" s="52" t="s">
        <v>364</v>
      </c>
      <c r="B10" s="246">
        <f>SUM(B11:B18)</f>
        <v>135532147</v>
      </c>
      <c r="C10" s="246">
        <f t="shared" ref="C10:G10" si="0">SUM(C11:C18)</f>
        <v>2301134.35</v>
      </c>
      <c r="D10" s="246">
        <f t="shared" si="0"/>
        <v>137833281.34999999</v>
      </c>
      <c r="E10" s="246">
        <f t="shared" si="0"/>
        <v>51199900.850000001</v>
      </c>
      <c r="F10" s="246">
        <f t="shared" si="0"/>
        <v>50164669.859999999</v>
      </c>
      <c r="G10" s="246">
        <f t="shared" si="0"/>
        <v>86633380.5</v>
      </c>
    </row>
    <row r="11" spans="1:7" x14ac:dyDescent="0.25">
      <c r="A11" s="61" t="s">
        <v>365</v>
      </c>
      <c r="B11" s="305">
        <v>13196264.17</v>
      </c>
      <c r="C11" s="305">
        <v>498052.42</v>
      </c>
      <c r="D11" s="305">
        <v>13694316.59</v>
      </c>
      <c r="E11" s="305">
        <v>6158196.4000000004</v>
      </c>
      <c r="F11" s="305">
        <v>6037237.2300000004</v>
      </c>
      <c r="G11" s="305">
        <v>7536120.1899999995</v>
      </c>
    </row>
    <row r="12" spans="1:7" ht="14.25" customHeight="1" x14ac:dyDescent="0.25">
      <c r="A12" s="61" t="s">
        <v>366</v>
      </c>
      <c r="B12" s="305">
        <v>460952</v>
      </c>
      <c r="C12" s="305">
        <v>0</v>
      </c>
      <c r="D12" s="305">
        <v>460952</v>
      </c>
      <c r="E12" s="305">
        <v>193010</v>
      </c>
      <c r="F12" s="305">
        <v>193010</v>
      </c>
      <c r="G12" s="305">
        <v>267942</v>
      </c>
    </row>
    <row r="13" spans="1:7" x14ac:dyDescent="0.25">
      <c r="A13" s="61" t="s">
        <v>367</v>
      </c>
      <c r="B13" s="305">
        <v>42736412.729999997</v>
      </c>
      <c r="C13" s="305">
        <v>489890.58</v>
      </c>
      <c r="D13" s="305">
        <v>43226303.309999995</v>
      </c>
      <c r="E13" s="305">
        <v>12905862.16</v>
      </c>
      <c r="F13" s="305">
        <v>12736019.449999999</v>
      </c>
      <c r="G13" s="305">
        <v>30320441.149999995</v>
      </c>
    </row>
    <row r="14" spans="1:7" ht="14.25" customHeight="1" x14ac:dyDescent="0.25">
      <c r="A14" s="61" t="s">
        <v>368</v>
      </c>
      <c r="B14" s="305">
        <v>0</v>
      </c>
      <c r="C14" s="305">
        <v>0</v>
      </c>
      <c r="D14" s="305">
        <v>0</v>
      </c>
      <c r="E14" s="305">
        <v>0</v>
      </c>
      <c r="F14" s="305">
        <v>0</v>
      </c>
      <c r="G14" s="305">
        <v>0</v>
      </c>
    </row>
    <row r="15" spans="1:7" ht="14.25" customHeight="1" x14ac:dyDescent="0.25">
      <c r="A15" s="61" t="s">
        <v>369</v>
      </c>
      <c r="B15" s="305">
        <v>59508221</v>
      </c>
      <c r="C15" s="305">
        <v>-2992708.65</v>
      </c>
      <c r="D15" s="305">
        <v>56515512.350000001</v>
      </c>
      <c r="E15" s="305">
        <v>21350872.75</v>
      </c>
      <c r="F15" s="305">
        <v>20855527.379999999</v>
      </c>
      <c r="G15" s="305">
        <v>35164639.600000001</v>
      </c>
    </row>
    <row r="16" spans="1:7" ht="14.25" customHeight="1" x14ac:dyDescent="0.25">
      <c r="A16" s="61" t="s">
        <v>370</v>
      </c>
      <c r="B16" s="305">
        <v>0</v>
      </c>
      <c r="C16" s="305">
        <v>0</v>
      </c>
      <c r="D16" s="305">
        <v>0</v>
      </c>
      <c r="E16" s="305">
        <v>0</v>
      </c>
      <c r="F16" s="305">
        <v>0</v>
      </c>
      <c r="G16" s="305">
        <v>0</v>
      </c>
    </row>
    <row r="17" spans="1:7" x14ac:dyDescent="0.25">
      <c r="A17" s="61" t="s">
        <v>371</v>
      </c>
      <c r="B17" s="305">
        <v>931800</v>
      </c>
      <c r="C17" s="305">
        <v>3496000</v>
      </c>
      <c r="D17" s="305">
        <v>4427800</v>
      </c>
      <c r="E17" s="305">
        <v>2515420.36</v>
      </c>
      <c r="F17" s="305">
        <v>2497936.66</v>
      </c>
      <c r="G17" s="305">
        <v>1912379.6400000001</v>
      </c>
    </row>
    <row r="18" spans="1:7" ht="14.25" customHeight="1" x14ac:dyDescent="0.25">
      <c r="A18" s="61" t="s">
        <v>372</v>
      </c>
      <c r="B18" s="305">
        <v>18698497.100000001</v>
      </c>
      <c r="C18" s="305">
        <v>809900</v>
      </c>
      <c r="D18" s="305">
        <v>19508397.100000001</v>
      </c>
      <c r="E18" s="305">
        <v>8076539.1799999997</v>
      </c>
      <c r="F18" s="305">
        <v>7844939.1399999997</v>
      </c>
      <c r="G18" s="305">
        <v>11431857.920000002</v>
      </c>
    </row>
    <row r="19" spans="1:7" x14ac:dyDescent="0.25">
      <c r="A19" s="52" t="s">
        <v>373</v>
      </c>
      <c r="B19" s="246">
        <f>SUM(B20:B26)</f>
        <v>70815097</v>
      </c>
      <c r="C19" s="246">
        <f t="shared" ref="C19:G19" si="1">SUM(C20:C26)</f>
        <v>31173080.009999998</v>
      </c>
      <c r="D19" s="246">
        <f t="shared" si="1"/>
        <v>101988177.01000001</v>
      </c>
      <c r="E19" s="246">
        <f t="shared" si="1"/>
        <v>37201025.289999999</v>
      </c>
      <c r="F19" s="246">
        <f t="shared" si="1"/>
        <v>36700987.200000003</v>
      </c>
      <c r="G19" s="246">
        <f t="shared" si="1"/>
        <v>64787151.719999984</v>
      </c>
    </row>
    <row r="20" spans="1:7" x14ac:dyDescent="0.25">
      <c r="A20" s="61" t="s">
        <v>374</v>
      </c>
      <c r="B20" s="306">
        <v>9282711</v>
      </c>
      <c r="C20" s="306">
        <v>2855279.29</v>
      </c>
      <c r="D20" s="306">
        <v>12137990.289999999</v>
      </c>
      <c r="E20" s="306">
        <v>5623578.4100000001</v>
      </c>
      <c r="F20" s="306">
        <v>5623578.4100000001</v>
      </c>
      <c r="G20" s="306">
        <v>6514411.879999999</v>
      </c>
    </row>
    <row r="21" spans="1:7" ht="14.25" customHeight="1" x14ac:dyDescent="0.25">
      <c r="A21" s="61" t="s">
        <v>375</v>
      </c>
      <c r="B21" s="306">
        <v>32743617</v>
      </c>
      <c r="C21" s="306">
        <v>29156783.079999998</v>
      </c>
      <c r="D21" s="306">
        <v>61900400.079999998</v>
      </c>
      <c r="E21" s="306">
        <v>25086076.010000002</v>
      </c>
      <c r="F21" s="306">
        <v>24617898.920000002</v>
      </c>
      <c r="G21" s="306">
        <v>36814324.069999993</v>
      </c>
    </row>
    <row r="22" spans="1:7" ht="14.25" customHeight="1" x14ac:dyDescent="0.25">
      <c r="A22" s="61" t="s">
        <v>376</v>
      </c>
      <c r="B22" s="306">
        <v>685547</v>
      </c>
      <c r="C22" s="306">
        <v>3800</v>
      </c>
      <c r="D22" s="306">
        <v>689347</v>
      </c>
      <c r="E22" s="306">
        <v>253221.28</v>
      </c>
      <c r="F22" s="306">
        <v>253221.28</v>
      </c>
      <c r="G22" s="306">
        <v>436125.72</v>
      </c>
    </row>
    <row r="23" spans="1:7" x14ac:dyDescent="0.25">
      <c r="A23" s="61" t="s">
        <v>377</v>
      </c>
      <c r="B23" s="306">
        <v>11365758</v>
      </c>
      <c r="C23" s="306">
        <v>-1043932.36</v>
      </c>
      <c r="D23" s="306">
        <v>10321825.640000001</v>
      </c>
      <c r="E23" s="306">
        <v>3375531.65</v>
      </c>
      <c r="F23" s="306">
        <v>3375531.65</v>
      </c>
      <c r="G23" s="306">
        <v>6946293.9900000002</v>
      </c>
    </row>
    <row r="24" spans="1:7" x14ac:dyDescent="0.25">
      <c r="A24" s="61" t="s">
        <v>378</v>
      </c>
      <c r="B24" s="306">
        <v>8419628</v>
      </c>
      <c r="C24" s="306">
        <v>197150</v>
      </c>
      <c r="D24" s="306">
        <v>8616778</v>
      </c>
      <c r="E24" s="306">
        <v>828680.78</v>
      </c>
      <c r="F24" s="306">
        <v>828680.78</v>
      </c>
      <c r="G24" s="306">
        <v>7788097.2199999997</v>
      </c>
    </row>
    <row r="25" spans="1:7" x14ac:dyDescent="0.25">
      <c r="A25" s="61" t="s">
        <v>379</v>
      </c>
      <c r="B25" s="306">
        <v>8317836</v>
      </c>
      <c r="C25" s="306">
        <v>4000</v>
      </c>
      <c r="D25" s="306">
        <v>8321836</v>
      </c>
      <c r="E25" s="306">
        <v>2033937.16</v>
      </c>
      <c r="F25" s="306">
        <v>2002076.16</v>
      </c>
      <c r="G25" s="306">
        <v>6287898.8399999999</v>
      </c>
    </row>
    <row r="26" spans="1:7" ht="14.25" customHeight="1" x14ac:dyDescent="0.25">
      <c r="A26" s="61" t="s">
        <v>380</v>
      </c>
      <c r="B26" s="306">
        <v>0</v>
      </c>
      <c r="C26" s="306">
        <v>0</v>
      </c>
      <c r="D26" s="306">
        <v>0</v>
      </c>
      <c r="E26" s="306">
        <v>0</v>
      </c>
      <c r="F26" s="306">
        <v>0</v>
      </c>
      <c r="G26" s="306">
        <v>0</v>
      </c>
    </row>
    <row r="27" spans="1:7" x14ac:dyDescent="0.25">
      <c r="A27" s="52" t="s">
        <v>381</v>
      </c>
      <c r="B27" s="246">
        <f>SUM(B28:B36)</f>
        <v>6711756</v>
      </c>
      <c r="C27" s="246">
        <f t="shared" ref="C27:G27" si="2">SUM(C28:C36)</f>
        <v>20263713.009999998</v>
      </c>
      <c r="D27" s="246">
        <f t="shared" si="2"/>
        <v>26975469.009999998</v>
      </c>
      <c r="E27" s="246">
        <f t="shared" si="2"/>
        <v>4926341.6000000006</v>
      </c>
      <c r="F27" s="246">
        <f t="shared" si="2"/>
        <v>3106616.0600000005</v>
      </c>
      <c r="G27" s="246">
        <f t="shared" si="2"/>
        <v>22049127.41</v>
      </c>
    </row>
    <row r="28" spans="1:7" x14ac:dyDescent="0.25">
      <c r="A28" s="65" t="s">
        <v>382</v>
      </c>
      <c r="B28" s="307">
        <v>5219099</v>
      </c>
      <c r="C28" s="307">
        <v>17000</v>
      </c>
      <c r="D28" s="307">
        <v>5236099</v>
      </c>
      <c r="E28" s="307">
        <v>2045394.44</v>
      </c>
      <c r="F28" s="307">
        <v>2045394.44</v>
      </c>
      <c r="G28" s="307">
        <v>3190704.56</v>
      </c>
    </row>
    <row r="29" spans="1:7" ht="14.25" customHeight="1" x14ac:dyDescent="0.25">
      <c r="A29" s="61" t="s">
        <v>383</v>
      </c>
      <c r="B29" s="307">
        <v>0</v>
      </c>
      <c r="C29" s="307">
        <v>8416050</v>
      </c>
      <c r="D29" s="307">
        <v>8416050</v>
      </c>
      <c r="E29" s="307">
        <v>803601.37</v>
      </c>
      <c r="F29" s="307">
        <v>539553.05000000005</v>
      </c>
      <c r="G29" s="307">
        <v>7612448.6299999999</v>
      </c>
    </row>
    <row r="30" spans="1:7" x14ac:dyDescent="0.25">
      <c r="A30" s="61" t="s">
        <v>384</v>
      </c>
      <c r="B30" s="307">
        <v>0</v>
      </c>
      <c r="C30" s="307">
        <v>0</v>
      </c>
      <c r="D30" s="307">
        <v>0</v>
      </c>
      <c r="E30" s="307">
        <v>0</v>
      </c>
      <c r="F30" s="307">
        <v>0</v>
      </c>
      <c r="G30" s="307">
        <v>0</v>
      </c>
    </row>
    <row r="31" spans="1:7" x14ac:dyDescent="0.25">
      <c r="A31" s="61" t="s">
        <v>385</v>
      </c>
      <c r="B31" s="307">
        <v>0</v>
      </c>
      <c r="C31" s="307">
        <v>0</v>
      </c>
      <c r="D31" s="307">
        <v>0</v>
      </c>
      <c r="E31" s="307">
        <v>0</v>
      </c>
      <c r="F31" s="307">
        <v>0</v>
      </c>
      <c r="G31" s="307">
        <v>0</v>
      </c>
    </row>
    <row r="32" spans="1:7" ht="14.25" customHeight="1" x14ac:dyDescent="0.25">
      <c r="A32" s="61" t="s">
        <v>386</v>
      </c>
      <c r="B32" s="307">
        <v>0</v>
      </c>
      <c r="C32" s="307">
        <v>11809663.01</v>
      </c>
      <c r="D32" s="307">
        <v>11809663.01</v>
      </c>
      <c r="E32" s="307">
        <v>1797066.84</v>
      </c>
      <c r="F32" s="307">
        <v>241389.62</v>
      </c>
      <c r="G32" s="307">
        <v>10012596.17</v>
      </c>
    </row>
    <row r="33" spans="1:7" ht="14.25" customHeight="1" x14ac:dyDescent="0.25">
      <c r="A33" s="61" t="s">
        <v>387</v>
      </c>
      <c r="B33" s="307">
        <v>0</v>
      </c>
      <c r="C33" s="307">
        <v>0</v>
      </c>
      <c r="D33" s="307">
        <v>0</v>
      </c>
      <c r="E33" s="307">
        <v>0</v>
      </c>
      <c r="F33" s="307">
        <v>0</v>
      </c>
      <c r="G33" s="307">
        <v>0</v>
      </c>
    </row>
    <row r="34" spans="1:7" ht="14.25" customHeight="1" x14ac:dyDescent="0.25">
      <c r="A34" s="61" t="s">
        <v>388</v>
      </c>
      <c r="B34" s="307">
        <v>1492657</v>
      </c>
      <c r="C34" s="307">
        <v>21000</v>
      </c>
      <c r="D34" s="307">
        <v>1513657</v>
      </c>
      <c r="E34" s="307">
        <v>280278.95</v>
      </c>
      <c r="F34" s="307">
        <v>280278.95</v>
      </c>
      <c r="G34" s="307">
        <v>1233378.05</v>
      </c>
    </row>
    <row r="35" spans="1:7" x14ac:dyDescent="0.25">
      <c r="A35" s="61" t="s">
        <v>389</v>
      </c>
      <c r="B35" s="307">
        <v>0</v>
      </c>
      <c r="C35" s="307">
        <v>0</v>
      </c>
      <c r="D35" s="307">
        <v>0</v>
      </c>
      <c r="E35" s="307">
        <v>0</v>
      </c>
      <c r="F35" s="307">
        <v>0</v>
      </c>
      <c r="G35" s="307">
        <v>0</v>
      </c>
    </row>
    <row r="36" spans="1:7" x14ac:dyDescent="0.25">
      <c r="A36" s="61" t="s">
        <v>390</v>
      </c>
      <c r="B36" s="307">
        <v>0</v>
      </c>
      <c r="C36" s="307">
        <v>0</v>
      </c>
      <c r="D36" s="307">
        <v>0</v>
      </c>
      <c r="E36" s="307">
        <v>0</v>
      </c>
      <c r="F36" s="307">
        <v>0</v>
      </c>
      <c r="G36" s="307">
        <v>0</v>
      </c>
    </row>
    <row r="37" spans="1:7" ht="30" x14ac:dyDescent="0.25">
      <c r="A37" s="62" t="s">
        <v>398</v>
      </c>
      <c r="B37" s="246">
        <f t="shared" ref="B37:G37" si="3">SUM(B38:B41)</f>
        <v>200000</v>
      </c>
      <c r="C37" s="246">
        <f t="shared" si="3"/>
        <v>0</v>
      </c>
      <c r="D37" s="246">
        <f t="shared" si="3"/>
        <v>200000</v>
      </c>
      <c r="E37" s="246">
        <f t="shared" si="3"/>
        <v>0</v>
      </c>
      <c r="F37" s="246">
        <f t="shared" si="3"/>
        <v>0</v>
      </c>
      <c r="G37" s="246">
        <f t="shared" si="3"/>
        <v>200000</v>
      </c>
    </row>
    <row r="38" spans="1:7" x14ac:dyDescent="0.25">
      <c r="A38" s="65" t="s">
        <v>391</v>
      </c>
      <c r="B38" s="308">
        <v>200000</v>
      </c>
      <c r="C38" s="308">
        <v>0</v>
      </c>
      <c r="D38" s="308">
        <v>200000</v>
      </c>
      <c r="E38" s="308">
        <v>0</v>
      </c>
      <c r="F38" s="308">
        <v>0</v>
      </c>
      <c r="G38" s="308">
        <v>200000</v>
      </c>
    </row>
    <row r="39" spans="1:7" ht="30" x14ac:dyDescent="0.25">
      <c r="A39" s="65" t="s">
        <v>392</v>
      </c>
      <c r="B39" s="308">
        <v>0</v>
      </c>
      <c r="C39" s="308">
        <v>0</v>
      </c>
      <c r="D39" s="308">
        <v>0</v>
      </c>
      <c r="E39" s="308">
        <v>0</v>
      </c>
      <c r="F39" s="308">
        <v>0</v>
      </c>
      <c r="G39" s="308">
        <v>0</v>
      </c>
    </row>
    <row r="40" spans="1:7" ht="14.25" customHeight="1" x14ac:dyDescent="0.25">
      <c r="A40" s="65" t="s">
        <v>393</v>
      </c>
      <c r="B40" s="308">
        <v>0</v>
      </c>
      <c r="C40" s="308">
        <v>0</v>
      </c>
      <c r="D40" s="308">
        <v>0</v>
      </c>
      <c r="E40" s="308">
        <v>0</v>
      </c>
      <c r="F40" s="308">
        <v>0</v>
      </c>
      <c r="G40" s="308">
        <v>0</v>
      </c>
    </row>
    <row r="41" spans="1:7" ht="14.25" customHeight="1" x14ac:dyDescent="0.25">
      <c r="A41" s="65" t="s">
        <v>394</v>
      </c>
      <c r="B41" s="308">
        <v>0</v>
      </c>
      <c r="C41" s="308">
        <v>0</v>
      </c>
      <c r="D41" s="308">
        <v>0</v>
      </c>
      <c r="E41" s="308">
        <v>0</v>
      </c>
      <c r="F41" s="308">
        <v>0</v>
      </c>
      <c r="G41" s="308">
        <v>0</v>
      </c>
    </row>
    <row r="42" spans="1:7" x14ac:dyDescent="0.25">
      <c r="A42" s="65"/>
      <c r="B42" s="66"/>
      <c r="C42" s="66"/>
      <c r="D42" s="66"/>
      <c r="E42" s="66"/>
      <c r="F42" s="66"/>
      <c r="G42" s="66"/>
    </row>
    <row r="43" spans="1:7" x14ac:dyDescent="0.25">
      <c r="A43" s="54" t="s">
        <v>395</v>
      </c>
      <c r="B43" s="315">
        <v>207500000</v>
      </c>
      <c r="C43" s="315">
        <v>123506393.19</v>
      </c>
      <c r="D43" s="315">
        <v>331006393.18999994</v>
      </c>
      <c r="E43" s="315">
        <v>102838479.25</v>
      </c>
      <c r="F43" s="315">
        <v>100418665.63000001</v>
      </c>
      <c r="G43" s="315">
        <v>228167913.94000003</v>
      </c>
    </row>
    <row r="44" spans="1:7" x14ac:dyDescent="0.25">
      <c r="A44" s="52" t="s">
        <v>430</v>
      </c>
      <c r="B44" s="167">
        <f t="shared" ref="B44:G44" si="4">SUM(B45:B52)</f>
        <v>84592857.159999996</v>
      </c>
      <c r="C44" s="167">
        <f t="shared" si="4"/>
        <v>12734851</v>
      </c>
      <c r="D44" s="167">
        <f t="shared" si="4"/>
        <v>97327708.159999996</v>
      </c>
      <c r="E44" s="167">
        <f t="shared" si="4"/>
        <v>39113872.510000005</v>
      </c>
      <c r="F44" s="167">
        <f t="shared" si="4"/>
        <v>37916596.950000003</v>
      </c>
      <c r="G44" s="167">
        <f t="shared" si="4"/>
        <v>58213835.649999991</v>
      </c>
    </row>
    <row r="45" spans="1:7" x14ac:dyDescent="0.25">
      <c r="A45" s="65" t="s">
        <v>365</v>
      </c>
      <c r="B45" s="309">
        <v>0</v>
      </c>
      <c r="C45" s="309">
        <v>0</v>
      </c>
      <c r="D45" s="309">
        <v>0</v>
      </c>
      <c r="E45" s="309">
        <v>0</v>
      </c>
      <c r="F45" s="309">
        <v>0</v>
      </c>
      <c r="G45" s="309">
        <v>0</v>
      </c>
    </row>
    <row r="46" spans="1:7" x14ac:dyDescent="0.25">
      <c r="A46" s="65" t="s">
        <v>366</v>
      </c>
      <c r="B46" s="309">
        <v>0</v>
      </c>
      <c r="C46" s="309">
        <v>0</v>
      </c>
      <c r="D46" s="309">
        <v>0</v>
      </c>
      <c r="E46" s="309">
        <v>0</v>
      </c>
      <c r="F46" s="309">
        <v>0</v>
      </c>
      <c r="G46" s="309">
        <v>0</v>
      </c>
    </row>
    <row r="47" spans="1:7" x14ac:dyDescent="0.25">
      <c r="A47" s="65" t="s">
        <v>367</v>
      </c>
      <c r="B47" s="309">
        <v>13250000</v>
      </c>
      <c r="C47" s="309">
        <v>1750000</v>
      </c>
      <c r="D47" s="309">
        <v>15000000</v>
      </c>
      <c r="E47" s="309">
        <v>7677173.8499999996</v>
      </c>
      <c r="F47" s="309">
        <v>7095893.5099999998</v>
      </c>
      <c r="G47" s="309">
        <v>7322826.1500000004</v>
      </c>
    </row>
    <row r="48" spans="1:7" x14ac:dyDescent="0.25">
      <c r="A48" s="65" t="s">
        <v>368</v>
      </c>
      <c r="B48" s="309">
        <v>0</v>
      </c>
      <c r="C48" s="309">
        <v>0</v>
      </c>
      <c r="D48" s="309">
        <v>0</v>
      </c>
      <c r="E48" s="309">
        <v>0</v>
      </c>
      <c r="F48" s="309">
        <v>0</v>
      </c>
      <c r="G48" s="309">
        <v>0</v>
      </c>
    </row>
    <row r="49" spans="1:7" x14ac:dyDescent="0.25">
      <c r="A49" s="65" t="s">
        <v>369</v>
      </c>
      <c r="B49" s="309">
        <v>10690000</v>
      </c>
      <c r="C49" s="309">
        <v>335372</v>
      </c>
      <c r="D49" s="309">
        <v>11025372</v>
      </c>
      <c r="E49" s="309">
        <v>4688429.0599999996</v>
      </c>
      <c r="F49" s="309">
        <v>4664785.0599999996</v>
      </c>
      <c r="G49" s="309">
        <v>6336942.9400000004</v>
      </c>
    </row>
    <row r="50" spans="1:7" x14ac:dyDescent="0.25">
      <c r="A50" s="65" t="s">
        <v>370</v>
      </c>
      <c r="B50" s="309">
        <v>0</v>
      </c>
      <c r="C50" s="309">
        <v>0</v>
      </c>
      <c r="D50" s="309">
        <v>0</v>
      </c>
      <c r="E50" s="309">
        <v>0</v>
      </c>
      <c r="F50" s="309">
        <v>0</v>
      </c>
      <c r="G50" s="309">
        <v>0</v>
      </c>
    </row>
    <row r="51" spans="1:7" x14ac:dyDescent="0.25">
      <c r="A51" s="65" t="s">
        <v>371</v>
      </c>
      <c r="B51" s="309">
        <v>60652857.159999996</v>
      </c>
      <c r="C51" s="309">
        <v>9549479</v>
      </c>
      <c r="D51" s="309">
        <v>70202336.159999996</v>
      </c>
      <c r="E51" s="309">
        <v>25842483.600000001</v>
      </c>
      <c r="F51" s="309">
        <v>25250132.379999999</v>
      </c>
      <c r="G51" s="309">
        <v>44359852.559999995</v>
      </c>
    </row>
    <row r="52" spans="1:7" x14ac:dyDescent="0.25">
      <c r="A52" s="65" t="s">
        <v>372</v>
      </c>
      <c r="B52" s="309">
        <v>0</v>
      </c>
      <c r="C52" s="309">
        <v>1100000</v>
      </c>
      <c r="D52" s="309">
        <v>1100000</v>
      </c>
      <c r="E52" s="309">
        <v>905786</v>
      </c>
      <c r="F52" s="309">
        <v>905786</v>
      </c>
      <c r="G52" s="309">
        <v>194214</v>
      </c>
    </row>
    <row r="53" spans="1:7" x14ac:dyDescent="0.25">
      <c r="A53" s="52" t="s">
        <v>373</v>
      </c>
      <c r="B53" s="246">
        <f>SUM(B54:B60)</f>
        <v>120000000</v>
      </c>
      <c r="C53" s="246">
        <f t="shared" ref="C53:G53" si="5">SUM(C54:C60)</f>
        <v>82473008.349999994</v>
      </c>
      <c r="D53" s="246">
        <f t="shared" si="5"/>
        <v>202473008.34999999</v>
      </c>
      <c r="E53" s="246">
        <f t="shared" si="5"/>
        <v>61374269.460000001</v>
      </c>
      <c r="F53" s="246">
        <f t="shared" si="5"/>
        <v>60609945.75</v>
      </c>
      <c r="G53" s="246">
        <f t="shared" si="5"/>
        <v>141098738.89000002</v>
      </c>
    </row>
    <row r="54" spans="1:7" x14ac:dyDescent="0.25">
      <c r="A54" s="65" t="s">
        <v>374</v>
      </c>
      <c r="B54" s="310">
        <v>7000000</v>
      </c>
      <c r="C54" s="310">
        <v>7248970.3899999997</v>
      </c>
      <c r="D54" s="310">
        <v>14248970.390000001</v>
      </c>
      <c r="E54" s="310">
        <v>2323748.14</v>
      </c>
      <c r="F54" s="310">
        <v>2323748.14</v>
      </c>
      <c r="G54" s="310">
        <v>11925222.25</v>
      </c>
    </row>
    <row r="55" spans="1:7" x14ac:dyDescent="0.25">
      <c r="A55" s="65" t="s">
        <v>375</v>
      </c>
      <c r="B55" s="310">
        <v>113000000</v>
      </c>
      <c r="C55" s="310">
        <v>73159972.25</v>
      </c>
      <c r="D55" s="310">
        <v>186159972.25</v>
      </c>
      <c r="E55" s="310">
        <v>58714533.350000001</v>
      </c>
      <c r="F55" s="310">
        <v>57950209.640000001</v>
      </c>
      <c r="G55" s="310">
        <v>127445438.90000001</v>
      </c>
    </row>
    <row r="56" spans="1:7" x14ac:dyDescent="0.25">
      <c r="A56" s="65" t="s">
        <v>376</v>
      </c>
      <c r="B56" s="310">
        <v>0</v>
      </c>
      <c r="C56" s="310">
        <v>0</v>
      </c>
      <c r="D56" s="310">
        <v>0</v>
      </c>
      <c r="E56" s="310">
        <v>0</v>
      </c>
      <c r="F56" s="310">
        <v>0</v>
      </c>
      <c r="G56" s="310">
        <v>0</v>
      </c>
    </row>
    <row r="57" spans="1:7" x14ac:dyDescent="0.25">
      <c r="A57" s="47" t="s">
        <v>377</v>
      </c>
      <c r="B57" s="310">
        <v>0</v>
      </c>
      <c r="C57" s="310">
        <v>2064065.71</v>
      </c>
      <c r="D57" s="310">
        <v>2064065.71</v>
      </c>
      <c r="E57" s="310">
        <v>335987.97</v>
      </c>
      <c r="F57" s="310">
        <v>335987.97</v>
      </c>
      <c r="G57" s="310">
        <v>1728077.74</v>
      </c>
    </row>
    <row r="58" spans="1:7" x14ac:dyDescent="0.25">
      <c r="A58" s="65" t="s">
        <v>378</v>
      </c>
      <c r="B58" s="310">
        <v>0</v>
      </c>
      <c r="C58" s="310">
        <v>0</v>
      </c>
      <c r="D58" s="310">
        <v>0</v>
      </c>
      <c r="E58" s="310">
        <v>0</v>
      </c>
      <c r="F58" s="310">
        <v>0</v>
      </c>
      <c r="G58" s="310">
        <v>0</v>
      </c>
    </row>
    <row r="59" spans="1:7" x14ac:dyDescent="0.25">
      <c r="A59" s="65" t="s">
        <v>379</v>
      </c>
      <c r="B59" s="310">
        <v>0</v>
      </c>
      <c r="C59" s="310">
        <v>0</v>
      </c>
      <c r="D59" s="310">
        <v>0</v>
      </c>
      <c r="E59" s="310">
        <v>0</v>
      </c>
      <c r="F59" s="310">
        <v>0</v>
      </c>
      <c r="G59" s="310">
        <v>0</v>
      </c>
    </row>
    <row r="60" spans="1:7" x14ac:dyDescent="0.25">
      <c r="A60" s="65" t="s">
        <v>380</v>
      </c>
      <c r="B60" s="310">
        <v>0</v>
      </c>
      <c r="C60" s="310">
        <v>0</v>
      </c>
      <c r="D60" s="310">
        <v>0</v>
      </c>
      <c r="E60" s="310">
        <v>0</v>
      </c>
      <c r="F60" s="310">
        <v>0</v>
      </c>
      <c r="G60" s="310">
        <v>0</v>
      </c>
    </row>
    <row r="61" spans="1:7" x14ac:dyDescent="0.25">
      <c r="A61" s="52" t="s">
        <v>381</v>
      </c>
      <c r="B61" s="246">
        <f>SUM(B62:B70)</f>
        <v>0</v>
      </c>
      <c r="C61" s="246">
        <f t="shared" ref="C61:G61" si="6">SUM(C62:C70)</f>
        <v>28298533.84</v>
      </c>
      <c r="D61" s="246">
        <f t="shared" si="6"/>
        <v>28298533.84</v>
      </c>
      <c r="E61" s="246">
        <f t="shared" si="6"/>
        <v>1029958.99</v>
      </c>
      <c r="F61" s="246">
        <f t="shared" si="6"/>
        <v>571744.64</v>
      </c>
      <c r="G61" s="246">
        <f t="shared" si="6"/>
        <v>27268574.850000001</v>
      </c>
    </row>
    <row r="62" spans="1:7" x14ac:dyDescent="0.25">
      <c r="A62" s="65" t="s">
        <v>382</v>
      </c>
      <c r="B62" s="311">
        <v>0</v>
      </c>
      <c r="C62" s="311">
        <v>0</v>
      </c>
      <c r="D62" s="311">
        <v>0</v>
      </c>
      <c r="E62" s="311">
        <v>0</v>
      </c>
      <c r="F62" s="311">
        <v>0</v>
      </c>
      <c r="G62" s="311">
        <v>0</v>
      </c>
    </row>
    <row r="63" spans="1:7" x14ac:dyDescent="0.25">
      <c r="A63" s="65" t="s">
        <v>383</v>
      </c>
      <c r="B63" s="311">
        <v>0</v>
      </c>
      <c r="C63" s="311">
        <v>7826550</v>
      </c>
      <c r="D63" s="311">
        <v>7826550</v>
      </c>
      <c r="E63" s="311">
        <v>605414.35</v>
      </c>
      <c r="F63" s="311">
        <v>147200</v>
      </c>
      <c r="G63" s="311">
        <v>7221135.6500000004</v>
      </c>
    </row>
    <row r="64" spans="1:7" x14ac:dyDescent="0.25">
      <c r="A64" s="65" t="s">
        <v>384</v>
      </c>
      <c r="B64" s="311">
        <v>0</v>
      </c>
      <c r="C64" s="311">
        <v>0</v>
      </c>
      <c r="D64" s="311">
        <v>0</v>
      </c>
      <c r="E64" s="311">
        <v>0</v>
      </c>
      <c r="F64" s="311">
        <v>0</v>
      </c>
      <c r="G64" s="311">
        <v>0</v>
      </c>
    </row>
    <row r="65" spans="1:8" x14ac:dyDescent="0.25">
      <c r="A65" s="65" t="s">
        <v>385</v>
      </c>
      <c r="B65" s="311">
        <v>0</v>
      </c>
      <c r="C65" s="311">
        <v>0</v>
      </c>
      <c r="D65" s="311">
        <v>0</v>
      </c>
      <c r="E65" s="311">
        <v>0</v>
      </c>
      <c r="F65" s="311">
        <v>0</v>
      </c>
      <c r="G65" s="311">
        <v>0</v>
      </c>
    </row>
    <row r="66" spans="1:8" x14ac:dyDescent="0.25">
      <c r="A66" s="65" t="s">
        <v>386</v>
      </c>
      <c r="B66" s="311">
        <v>0</v>
      </c>
      <c r="C66" s="311">
        <v>20471983.84</v>
      </c>
      <c r="D66" s="311">
        <v>20471983.84</v>
      </c>
      <c r="E66" s="311">
        <v>424544.64</v>
      </c>
      <c r="F66" s="311">
        <v>424544.64</v>
      </c>
      <c r="G66" s="311">
        <v>20047439.199999999</v>
      </c>
    </row>
    <row r="67" spans="1:8" x14ac:dyDescent="0.25">
      <c r="A67" s="65" t="s">
        <v>387</v>
      </c>
      <c r="B67" s="311">
        <v>0</v>
      </c>
      <c r="C67" s="311">
        <v>0</v>
      </c>
      <c r="D67" s="311">
        <v>0</v>
      </c>
      <c r="E67" s="311">
        <v>0</v>
      </c>
      <c r="F67" s="311">
        <v>0</v>
      </c>
      <c r="G67" s="311">
        <v>0</v>
      </c>
    </row>
    <row r="68" spans="1:8" x14ac:dyDescent="0.25">
      <c r="A68" s="65" t="s">
        <v>388</v>
      </c>
      <c r="B68" s="311">
        <v>0</v>
      </c>
      <c r="C68" s="311">
        <v>0</v>
      </c>
      <c r="D68" s="311">
        <v>0</v>
      </c>
      <c r="E68" s="311">
        <v>0</v>
      </c>
      <c r="F68" s="311">
        <v>0</v>
      </c>
      <c r="G68" s="311">
        <v>0</v>
      </c>
    </row>
    <row r="69" spans="1:8" x14ac:dyDescent="0.25">
      <c r="A69" s="65" t="s">
        <v>389</v>
      </c>
      <c r="B69" s="311">
        <v>0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</row>
    <row r="70" spans="1:8" x14ac:dyDescent="0.25">
      <c r="A70" s="65" t="s">
        <v>390</v>
      </c>
      <c r="B70" s="311">
        <v>0</v>
      </c>
      <c r="C70" s="311">
        <v>0</v>
      </c>
      <c r="D70" s="311">
        <v>0</v>
      </c>
      <c r="E70" s="311">
        <v>0</v>
      </c>
      <c r="F70" s="311">
        <v>0</v>
      </c>
      <c r="G70" s="311">
        <v>0</v>
      </c>
    </row>
    <row r="71" spans="1:8" x14ac:dyDescent="0.25">
      <c r="A71" s="62" t="s">
        <v>3291</v>
      </c>
      <c r="B71" s="173">
        <f>SUM(B72:B75)</f>
        <v>2907142.84</v>
      </c>
      <c r="C71" s="173">
        <f t="shared" ref="C71:G71" si="7">SUM(C72:C75)</f>
        <v>0</v>
      </c>
      <c r="D71" s="173">
        <f t="shared" si="7"/>
        <v>2907142.84</v>
      </c>
      <c r="E71" s="173">
        <f t="shared" si="7"/>
        <v>1320378.29</v>
      </c>
      <c r="F71" s="173">
        <f t="shared" si="7"/>
        <v>1320378.29</v>
      </c>
      <c r="G71" s="173">
        <f t="shared" si="7"/>
        <v>1586764.5499999998</v>
      </c>
    </row>
    <row r="72" spans="1:8" x14ac:dyDescent="0.25">
      <c r="A72" s="65" t="s">
        <v>391</v>
      </c>
      <c r="B72" s="312">
        <v>2907142.84</v>
      </c>
      <c r="C72" s="312">
        <v>0</v>
      </c>
      <c r="D72" s="312">
        <v>2907142.84</v>
      </c>
      <c r="E72" s="312">
        <v>1320378.29</v>
      </c>
      <c r="F72" s="312">
        <v>1320378.29</v>
      </c>
      <c r="G72" s="312">
        <v>1586764.5499999998</v>
      </c>
    </row>
    <row r="73" spans="1:8" ht="30" x14ac:dyDescent="0.25">
      <c r="A73" s="65" t="s">
        <v>392</v>
      </c>
      <c r="B73" s="312">
        <v>0</v>
      </c>
      <c r="C73" s="312">
        <v>0</v>
      </c>
      <c r="D73" s="312">
        <v>0</v>
      </c>
      <c r="E73" s="312">
        <v>0</v>
      </c>
      <c r="F73" s="312">
        <v>0</v>
      </c>
      <c r="G73" s="312">
        <v>0</v>
      </c>
    </row>
    <row r="74" spans="1:8" x14ac:dyDescent="0.25">
      <c r="A74" s="65" t="s">
        <v>393</v>
      </c>
      <c r="B74" s="312">
        <v>0</v>
      </c>
      <c r="C74" s="312">
        <v>0</v>
      </c>
      <c r="D74" s="312">
        <v>0</v>
      </c>
      <c r="E74" s="312">
        <v>0</v>
      </c>
      <c r="F74" s="312">
        <v>0</v>
      </c>
      <c r="G74" s="312">
        <v>0</v>
      </c>
    </row>
    <row r="75" spans="1:8" x14ac:dyDescent="0.25">
      <c r="A75" s="65" t="s">
        <v>394</v>
      </c>
      <c r="B75" s="312">
        <v>0</v>
      </c>
      <c r="C75" s="312">
        <v>0</v>
      </c>
      <c r="D75" s="312">
        <v>0</v>
      </c>
      <c r="E75" s="312">
        <v>0</v>
      </c>
      <c r="F75" s="312">
        <v>0</v>
      </c>
      <c r="G75" s="312">
        <v>0</v>
      </c>
    </row>
    <row r="76" spans="1:8" x14ac:dyDescent="0.25">
      <c r="A76" s="53"/>
      <c r="B76" s="67"/>
      <c r="C76" s="67"/>
      <c r="D76" s="67"/>
      <c r="E76" s="67"/>
      <c r="F76" s="67"/>
      <c r="G76" s="67"/>
    </row>
    <row r="77" spans="1:8" x14ac:dyDescent="0.25">
      <c r="A77" s="54" t="s">
        <v>360</v>
      </c>
      <c r="B77" s="179">
        <f>B43+B9</f>
        <v>420759000</v>
      </c>
      <c r="C77" s="179">
        <f t="shared" ref="C77:G77" si="8">C43+C9</f>
        <v>177244320.56</v>
      </c>
      <c r="D77" s="179">
        <f t="shared" si="8"/>
        <v>598003320.55999994</v>
      </c>
      <c r="E77" s="179">
        <f t="shared" si="8"/>
        <v>196165746.99000001</v>
      </c>
      <c r="F77" s="179">
        <f t="shared" si="8"/>
        <v>190390938.75</v>
      </c>
      <c r="G77" s="179">
        <f t="shared" si="8"/>
        <v>401837573.56999999</v>
      </c>
    </row>
    <row r="78" spans="1:8" x14ac:dyDescent="0.25">
      <c r="A78" s="57"/>
      <c r="B78" s="48"/>
      <c r="C78" s="48"/>
      <c r="D78" s="48"/>
      <c r="E78" s="48"/>
      <c r="F78" s="48"/>
      <c r="G78" s="48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213259000</v>
      </c>
      <c r="Q2" s="18">
        <f>'Formato 6 c)'!C9</f>
        <v>53737927.369999997</v>
      </c>
      <c r="R2" s="18">
        <f>'Formato 6 c)'!D9</f>
        <v>266996927.37</v>
      </c>
      <c r="S2" s="18">
        <f>'Formato 6 c)'!E9</f>
        <v>93327267.739999995</v>
      </c>
      <c r="T2" s="18">
        <f>'Formato 6 c)'!F9</f>
        <v>89972273.120000005</v>
      </c>
      <c r="U2" s="18">
        <f>'Formato 6 c)'!G9</f>
        <v>173669659.62999997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135532147</v>
      </c>
      <c r="Q3" s="18">
        <f>'Formato 6 c)'!C10</f>
        <v>2301134.35</v>
      </c>
      <c r="R3" s="18">
        <f>'Formato 6 c)'!D10</f>
        <v>137833281.34999999</v>
      </c>
      <c r="S3" s="18">
        <f>'Formato 6 c)'!E10</f>
        <v>51199900.850000001</v>
      </c>
      <c r="T3" s="18">
        <f>'Formato 6 c)'!F10</f>
        <v>50164669.859999999</v>
      </c>
      <c r="U3" s="18">
        <f>'Formato 6 c)'!G10</f>
        <v>86633380.5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13196264.17</v>
      </c>
      <c r="Q4" s="18">
        <f>'Formato 6 c)'!C11</f>
        <v>498052.42</v>
      </c>
      <c r="R4" s="18">
        <f>'Formato 6 c)'!D11</f>
        <v>13694316.59</v>
      </c>
      <c r="S4" s="18">
        <f>'Formato 6 c)'!E11</f>
        <v>6158196.4000000004</v>
      </c>
      <c r="T4" s="18">
        <f>'Formato 6 c)'!F11</f>
        <v>6037237.2300000004</v>
      </c>
      <c r="U4" s="18">
        <f>'Formato 6 c)'!G11</f>
        <v>7536120.1899999995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460952</v>
      </c>
      <c r="Q5" s="18">
        <f>'Formato 6 c)'!C12</f>
        <v>0</v>
      </c>
      <c r="R5" s="18">
        <f>'Formato 6 c)'!D12</f>
        <v>460952</v>
      </c>
      <c r="S5" s="18">
        <f>'Formato 6 c)'!E12</f>
        <v>193010</v>
      </c>
      <c r="T5" s="18">
        <f>'Formato 6 c)'!F12</f>
        <v>193010</v>
      </c>
      <c r="U5" s="18">
        <f>'Formato 6 c)'!G12</f>
        <v>267942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42736412.729999997</v>
      </c>
      <c r="Q6" s="18">
        <f>'Formato 6 c)'!C13</f>
        <v>489890.58</v>
      </c>
      <c r="R6" s="18">
        <f>'Formato 6 c)'!D13</f>
        <v>43226303.309999995</v>
      </c>
      <c r="S6" s="18">
        <f>'Formato 6 c)'!E13</f>
        <v>12905862.16</v>
      </c>
      <c r="T6" s="18">
        <f>'Formato 6 c)'!F13</f>
        <v>12736019.449999999</v>
      </c>
      <c r="U6" s="18">
        <f>'Formato 6 c)'!G13</f>
        <v>30320441.149999995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59508221</v>
      </c>
      <c r="Q8" s="18">
        <f>'Formato 6 c)'!C15</f>
        <v>-2992708.65</v>
      </c>
      <c r="R8" s="18">
        <f>'Formato 6 c)'!D15</f>
        <v>56515512.350000001</v>
      </c>
      <c r="S8" s="18">
        <f>'Formato 6 c)'!E15</f>
        <v>21350872.75</v>
      </c>
      <c r="T8" s="18">
        <f>'Formato 6 c)'!F15</f>
        <v>20855527.379999999</v>
      </c>
      <c r="U8" s="18">
        <f>'Formato 6 c)'!G15</f>
        <v>35164639.600000001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931800</v>
      </c>
      <c r="Q10" s="18">
        <f>'Formato 6 c)'!C17</f>
        <v>3496000</v>
      </c>
      <c r="R10" s="18">
        <f>'Formato 6 c)'!D17</f>
        <v>4427800</v>
      </c>
      <c r="S10" s="18">
        <f>'Formato 6 c)'!E17</f>
        <v>2515420.36</v>
      </c>
      <c r="T10" s="18">
        <f>'Formato 6 c)'!F17</f>
        <v>2497936.66</v>
      </c>
      <c r="U10" s="18">
        <f>'Formato 6 c)'!G17</f>
        <v>1912379.6400000001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18698497.100000001</v>
      </c>
      <c r="Q11" s="18">
        <f>'Formato 6 c)'!C18</f>
        <v>809900</v>
      </c>
      <c r="R11" s="18">
        <f>'Formato 6 c)'!D18</f>
        <v>19508397.100000001</v>
      </c>
      <c r="S11" s="18">
        <f>'Formato 6 c)'!E18</f>
        <v>8076539.1799999997</v>
      </c>
      <c r="T11" s="18">
        <f>'Formato 6 c)'!F18</f>
        <v>7844939.1399999997</v>
      </c>
      <c r="U11" s="18">
        <f>'Formato 6 c)'!G18</f>
        <v>11431857.920000002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70815097</v>
      </c>
      <c r="Q12" s="18">
        <f>'Formato 6 c)'!C19</f>
        <v>31173080.009999998</v>
      </c>
      <c r="R12" s="18">
        <f>'Formato 6 c)'!D19</f>
        <v>101988177.01000001</v>
      </c>
      <c r="S12" s="18">
        <f>'Formato 6 c)'!E19</f>
        <v>37201025.289999999</v>
      </c>
      <c r="T12" s="18">
        <f>'Formato 6 c)'!F19</f>
        <v>36700987.200000003</v>
      </c>
      <c r="U12" s="18">
        <f>'Formato 6 c)'!G19</f>
        <v>64787151.719999984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9282711</v>
      </c>
      <c r="Q13" s="18">
        <f>'Formato 6 c)'!C20</f>
        <v>2855279.29</v>
      </c>
      <c r="R13" s="18">
        <f>'Formato 6 c)'!D20</f>
        <v>12137990.289999999</v>
      </c>
      <c r="S13" s="18">
        <f>'Formato 6 c)'!E20</f>
        <v>5623578.4100000001</v>
      </c>
      <c r="T13" s="18">
        <f>'Formato 6 c)'!F20</f>
        <v>5623578.4100000001</v>
      </c>
      <c r="U13" s="18">
        <f>'Formato 6 c)'!G20</f>
        <v>6514411.879999999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32743617</v>
      </c>
      <c r="Q14" s="18">
        <f>'Formato 6 c)'!C21</f>
        <v>29156783.079999998</v>
      </c>
      <c r="R14" s="18">
        <f>'Formato 6 c)'!D21</f>
        <v>61900400.079999998</v>
      </c>
      <c r="S14" s="18">
        <f>'Formato 6 c)'!E21</f>
        <v>25086076.010000002</v>
      </c>
      <c r="T14" s="18">
        <f>'Formato 6 c)'!F21</f>
        <v>24617898.920000002</v>
      </c>
      <c r="U14" s="18">
        <f>'Formato 6 c)'!G21</f>
        <v>36814324.069999993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685547</v>
      </c>
      <c r="Q15" s="18">
        <f>'Formato 6 c)'!C22</f>
        <v>3800</v>
      </c>
      <c r="R15" s="18">
        <f>'Formato 6 c)'!D22</f>
        <v>689347</v>
      </c>
      <c r="S15" s="18">
        <f>'Formato 6 c)'!E22</f>
        <v>253221.28</v>
      </c>
      <c r="T15" s="18">
        <f>'Formato 6 c)'!F22</f>
        <v>253221.28</v>
      </c>
      <c r="U15" s="18">
        <f>'Formato 6 c)'!G22</f>
        <v>436125.72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11365758</v>
      </c>
      <c r="Q16" s="18">
        <f>'Formato 6 c)'!C23</f>
        <v>-1043932.36</v>
      </c>
      <c r="R16" s="18">
        <f>'Formato 6 c)'!D23</f>
        <v>10321825.640000001</v>
      </c>
      <c r="S16" s="18">
        <f>'Formato 6 c)'!E23</f>
        <v>3375531.65</v>
      </c>
      <c r="T16" s="18">
        <f>'Formato 6 c)'!F23</f>
        <v>3375531.65</v>
      </c>
      <c r="U16" s="18">
        <f>'Formato 6 c)'!G23</f>
        <v>6946293.9900000002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8419628</v>
      </c>
      <c r="Q17" s="18">
        <f>'Formato 6 c)'!C24</f>
        <v>197150</v>
      </c>
      <c r="R17" s="18">
        <f>'Formato 6 c)'!D24</f>
        <v>8616778</v>
      </c>
      <c r="S17" s="18">
        <f>'Formato 6 c)'!E24</f>
        <v>828680.78</v>
      </c>
      <c r="T17" s="18">
        <f>'Formato 6 c)'!F24</f>
        <v>828680.78</v>
      </c>
      <c r="U17" s="18">
        <f>'Formato 6 c)'!G24</f>
        <v>7788097.2199999997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8317836</v>
      </c>
      <c r="Q18" s="18">
        <f>'Formato 6 c)'!C25</f>
        <v>4000</v>
      </c>
      <c r="R18" s="18">
        <f>'Formato 6 c)'!D25</f>
        <v>8321836</v>
      </c>
      <c r="S18" s="18">
        <f>'Formato 6 c)'!E25</f>
        <v>2033937.16</v>
      </c>
      <c r="T18" s="18">
        <f>'Formato 6 c)'!F25</f>
        <v>2002076.16</v>
      </c>
      <c r="U18" s="18">
        <f>'Formato 6 c)'!G25</f>
        <v>6287898.8399999999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6711756</v>
      </c>
      <c r="Q20" s="18">
        <f>'Formato 6 c)'!C27</f>
        <v>20263713.009999998</v>
      </c>
      <c r="R20" s="18">
        <f>'Formato 6 c)'!D27</f>
        <v>26975469.009999998</v>
      </c>
      <c r="S20" s="18">
        <f>'Formato 6 c)'!E27</f>
        <v>4926341.6000000006</v>
      </c>
      <c r="T20" s="18">
        <f>'Formato 6 c)'!F27</f>
        <v>3106616.0600000005</v>
      </c>
      <c r="U20" s="18">
        <f>'Formato 6 c)'!G27</f>
        <v>22049127.41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5219099</v>
      </c>
      <c r="Q21" s="18">
        <f>'Formato 6 c)'!C28</f>
        <v>17000</v>
      </c>
      <c r="R21" s="18">
        <f>'Formato 6 c)'!D28</f>
        <v>5236099</v>
      </c>
      <c r="S21" s="18">
        <f>'Formato 6 c)'!E28</f>
        <v>2045394.44</v>
      </c>
      <c r="T21" s="18">
        <f>'Formato 6 c)'!F28</f>
        <v>2045394.44</v>
      </c>
      <c r="U21" s="18">
        <f>'Formato 6 c)'!G28</f>
        <v>3190704.56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8416050</v>
      </c>
      <c r="R22" s="18">
        <f>'Formato 6 c)'!D29</f>
        <v>8416050</v>
      </c>
      <c r="S22" s="18">
        <f>'Formato 6 c)'!E29</f>
        <v>803601.37</v>
      </c>
      <c r="T22" s="18">
        <f>'Formato 6 c)'!F29</f>
        <v>539553.05000000005</v>
      </c>
      <c r="U22" s="18">
        <f>'Formato 6 c)'!G29</f>
        <v>7612448.6299999999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11809663.01</v>
      </c>
      <c r="R25" s="18">
        <f>'Formato 6 c)'!D32</f>
        <v>11809663.01</v>
      </c>
      <c r="S25" s="18">
        <f>'Formato 6 c)'!E32</f>
        <v>1797066.84</v>
      </c>
      <c r="T25" s="18">
        <f>'Formato 6 c)'!F32</f>
        <v>241389.62</v>
      </c>
      <c r="U25" s="18">
        <f>'Formato 6 c)'!G32</f>
        <v>10012596.17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1492657</v>
      </c>
      <c r="Q27" s="18">
        <f>'Formato 6 c)'!C34</f>
        <v>21000</v>
      </c>
      <c r="R27" s="18">
        <f>'Formato 6 c)'!D34</f>
        <v>1513657</v>
      </c>
      <c r="S27" s="18">
        <f>'Formato 6 c)'!E34</f>
        <v>280278.95</v>
      </c>
      <c r="T27" s="18">
        <f>'Formato 6 c)'!F34</f>
        <v>280278.95</v>
      </c>
      <c r="U27" s="18">
        <f>'Formato 6 c)'!G34</f>
        <v>1233378.05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200000</v>
      </c>
      <c r="Q30" s="18">
        <f>'Formato 6 c)'!C37</f>
        <v>0</v>
      </c>
      <c r="R30" s="18">
        <f>'Formato 6 c)'!D37</f>
        <v>200000</v>
      </c>
      <c r="S30" s="18">
        <f>'Formato 6 c)'!E37</f>
        <v>0</v>
      </c>
      <c r="T30" s="18">
        <f>'Formato 6 c)'!F37</f>
        <v>0</v>
      </c>
      <c r="U30" s="18">
        <f>'Formato 6 c)'!G37</f>
        <v>200000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200000</v>
      </c>
      <c r="Q31" s="18">
        <f>'Formato 6 c)'!C38</f>
        <v>0</v>
      </c>
      <c r="R31" s="18">
        <f>'Formato 6 c)'!D38</f>
        <v>200000</v>
      </c>
      <c r="S31" s="18">
        <f>'Formato 6 c)'!E38</f>
        <v>0</v>
      </c>
      <c r="T31" s="18">
        <f>'Formato 6 c)'!F38</f>
        <v>0</v>
      </c>
      <c r="U31" s="18">
        <f>'Formato 6 c)'!G38</f>
        <v>200000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207500000</v>
      </c>
      <c r="Q35" s="18">
        <f>'Formato 6 c)'!C43</f>
        <v>123506393.19</v>
      </c>
      <c r="R35" s="18">
        <f>'Formato 6 c)'!D43</f>
        <v>331006393.18999994</v>
      </c>
      <c r="S35" s="18">
        <f>'Formato 6 c)'!E43</f>
        <v>102838479.25</v>
      </c>
      <c r="T35" s="18">
        <f>'Formato 6 c)'!F43</f>
        <v>100418665.63000001</v>
      </c>
      <c r="U35" s="18">
        <f>'Formato 6 c)'!G43</f>
        <v>228167913.94000003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84592857.159999996</v>
      </c>
      <c r="Q36" s="18">
        <f>'Formato 6 c)'!C44</f>
        <v>12734851</v>
      </c>
      <c r="R36" s="18">
        <f>'Formato 6 c)'!D44</f>
        <v>97327708.159999996</v>
      </c>
      <c r="S36" s="18">
        <f>'Formato 6 c)'!E44</f>
        <v>39113872.510000005</v>
      </c>
      <c r="T36" s="18">
        <f>'Formato 6 c)'!F44</f>
        <v>37916596.950000003</v>
      </c>
      <c r="U36" s="18">
        <f>'Formato 6 c)'!G44</f>
        <v>58213835.649999991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13250000</v>
      </c>
      <c r="Q39" s="18">
        <f>'Formato 6 c)'!C47</f>
        <v>1750000</v>
      </c>
      <c r="R39" s="18">
        <f>'Formato 6 c)'!D47</f>
        <v>15000000</v>
      </c>
      <c r="S39" s="18">
        <f>'Formato 6 c)'!E47</f>
        <v>7677173.8499999996</v>
      </c>
      <c r="T39" s="18">
        <f>'Formato 6 c)'!F47</f>
        <v>7095893.5099999998</v>
      </c>
      <c r="U39" s="18">
        <f>'Formato 6 c)'!G47</f>
        <v>7322826.1500000004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10690000</v>
      </c>
      <c r="Q41" s="18">
        <f>'Formato 6 c)'!C49</f>
        <v>335372</v>
      </c>
      <c r="R41" s="18">
        <f>'Formato 6 c)'!D49</f>
        <v>11025372</v>
      </c>
      <c r="S41" s="18">
        <f>'Formato 6 c)'!E49</f>
        <v>4688429.0599999996</v>
      </c>
      <c r="T41" s="18">
        <f>'Formato 6 c)'!F49</f>
        <v>4664785.0599999996</v>
      </c>
      <c r="U41" s="18">
        <f>'Formato 6 c)'!G49</f>
        <v>6336942.9400000004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60652857.159999996</v>
      </c>
      <c r="Q43" s="18">
        <f>'Formato 6 c)'!C51</f>
        <v>9549479</v>
      </c>
      <c r="R43" s="18">
        <f>'Formato 6 c)'!D51</f>
        <v>70202336.159999996</v>
      </c>
      <c r="S43" s="18">
        <f>'Formato 6 c)'!E51</f>
        <v>25842483.600000001</v>
      </c>
      <c r="T43" s="18">
        <f>'Formato 6 c)'!F51</f>
        <v>25250132.379999999</v>
      </c>
      <c r="U43" s="18">
        <f>'Formato 6 c)'!G51</f>
        <v>44359852.559999995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1100000</v>
      </c>
      <c r="R44" s="18">
        <f>'Formato 6 c)'!D52</f>
        <v>1100000</v>
      </c>
      <c r="S44" s="18">
        <f>'Formato 6 c)'!E52</f>
        <v>905786</v>
      </c>
      <c r="T44" s="18">
        <f>'Formato 6 c)'!F52</f>
        <v>905786</v>
      </c>
      <c r="U44" s="18">
        <f>'Formato 6 c)'!G52</f>
        <v>194214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120000000</v>
      </c>
      <c r="Q45" s="18">
        <f>'Formato 6 c)'!C53</f>
        <v>82473008.349999994</v>
      </c>
      <c r="R45" s="18">
        <f>'Formato 6 c)'!D53</f>
        <v>202473008.34999999</v>
      </c>
      <c r="S45" s="18">
        <f>'Formato 6 c)'!E53</f>
        <v>61374269.460000001</v>
      </c>
      <c r="T45" s="18">
        <f>'Formato 6 c)'!F53</f>
        <v>60609945.75</v>
      </c>
      <c r="U45" s="18">
        <f>'Formato 6 c)'!G53</f>
        <v>141098738.89000002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7000000</v>
      </c>
      <c r="Q46" s="18">
        <f>'Formato 6 c)'!C54</f>
        <v>7248970.3899999997</v>
      </c>
      <c r="R46" s="18">
        <f>'Formato 6 c)'!D54</f>
        <v>14248970.390000001</v>
      </c>
      <c r="S46" s="18">
        <f>'Formato 6 c)'!E54</f>
        <v>2323748.14</v>
      </c>
      <c r="T46" s="18">
        <f>'Formato 6 c)'!F54</f>
        <v>2323748.14</v>
      </c>
      <c r="U46" s="18">
        <f>'Formato 6 c)'!G54</f>
        <v>11925222.25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113000000</v>
      </c>
      <c r="Q47" s="18">
        <f>'Formato 6 c)'!C55</f>
        <v>73159972.25</v>
      </c>
      <c r="R47" s="18">
        <f>'Formato 6 c)'!D55</f>
        <v>186159972.25</v>
      </c>
      <c r="S47" s="18">
        <f>'Formato 6 c)'!E55</f>
        <v>58714533.350000001</v>
      </c>
      <c r="T47" s="18">
        <f>'Formato 6 c)'!F55</f>
        <v>57950209.640000001</v>
      </c>
      <c r="U47" s="18">
        <f>'Formato 6 c)'!G55</f>
        <v>127445438.90000001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2064065.71</v>
      </c>
      <c r="R49" s="18">
        <f>'Formato 6 c)'!D57</f>
        <v>2064065.71</v>
      </c>
      <c r="S49" s="18">
        <f>'Formato 6 c)'!E57</f>
        <v>335987.97</v>
      </c>
      <c r="T49" s="18">
        <f>'Formato 6 c)'!F57</f>
        <v>335987.97</v>
      </c>
      <c r="U49" s="18">
        <f>'Formato 6 c)'!G57</f>
        <v>1728077.74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28298533.84</v>
      </c>
      <c r="R53" s="18">
        <f>'Formato 6 c)'!D61</f>
        <v>28298533.84</v>
      </c>
      <c r="S53" s="18">
        <f>'Formato 6 c)'!E61</f>
        <v>1029958.99</v>
      </c>
      <c r="T53" s="18">
        <f>'Formato 6 c)'!F61</f>
        <v>571744.64</v>
      </c>
      <c r="U53" s="18">
        <f>'Formato 6 c)'!G61</f>
        <v>27268574.850000001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7826550</v>
      </c>
      <c r="R55" s="18">
        <f>'Formato 6 c)'!D63</f>
        <v>7826550</v>
      </c>
      <c r="S55" s="18">
        <f>'Formato 6 c)'!E63</f>
        <v>605414.35</v>
      </c>
      <c r="T55" s="18">
        <f>'Formato 6 c)'!F63</f>
        <v>147200</v>
      </c>
      <c r="U55" s="18">
        <f>'Formato 6 c)'!G63</f>
        <v>7221135.6500000004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20471983.84</v>
      </c>
      <c r="R58" s="18">
        <f>'Formato 6 c)'!D66</f>
        <v>20471983.84</v>
      </c>
      <c r="S58" s="18">
        <f>'Formato 6 c)'!E66</f>
        <v>424544.64</v>
      </c>
      <c r="T58" s="18">
        <f>'Formato 6 c)'!F66</f>
        <v>424544.64</v>
      </c>
      <c r="U58" s="18">
        <f>'Formato 6 c)'!G66</f>
        <v>20047439.199999999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2907142.84</v>
      </c>
      <c r="Q63" s="18">
        <f>'Formato 6 c)'!C71</f>
        <v>0</v>
      </c>
      <c r="R63" s="18">
        <f>'Formato 6 c)'!D71</f>
        <v>2907142.84</v>
      </c>
      <c r="S63" s="18">
        <f>'Formato 6 c)'!E71</f>
        <v>1320378.29</v>
      </c>
      <c r="T63" s="18">
        <f>'Formato 6 c)'!F71</f>
        <v>1320378.29</v>
      </c>
      <c r="U63" s="18">
        <f>'Formato 6 c)'!G71</f>
        <v>1586764.5499999998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2907142.84</v>
      </c>
      <c r="Q64" s="18">
        <f>'Formato 6 c)'!C72</f>
        <v>0</v>
      </c>
      <c r="R64" s="18">
        <f>'Formato 6 c)'!D72</f>
        <v>2907142.84</v>
      </c>
      <c r="S64" s="18">
        <f>'Formato 6 c)'!E72</f>
        <v>1320378.29</v>
      </c>
      <c r="T64" s="18">
        <f>'Formato 6 c)'!F72</f>
        <v>1320378.29</v>
      </c>
      <c r="U64" s="18">
        <f>'Formato 6 c)'!G72</f>
        <v>1586764.5499999998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420759000</v>
      </c>
      <c r="Q68" s="18">
        <f>'Formato 6 c)'!C77</f>
        <v>177244320.56</v>
      </c>
      <c r="R68" s="18">
        <f>'Formato 6 c)'!D77</f>
        <v>598003320.55999994</v>
      </c>
      <c r="S68" s="18">
        <f>'Formato 6 c)'!E77</f>
        <v>196165746.99000001</v>
      </c>
      <c r="T68" s="18">
        <f>'Formato 6 c)'!F77</f>
        <v>190390938.75</v>
      </c>
      <c r="U68" s="18">
        <f>'Formato 6 c)'!G77</f>
        <v>401837573.56999999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3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Municipio de Valle de Santiago, Gto., Gobierno del Estado de Guanajuato</v>
      </c>
    </row>
    <row r="7" spans="2:3" ht="14.25" x14ac:dyDescent="0.45">
      <c r="C7" t="str">
        <f>CONCATENATE(ENTE_PUBLICO," (a)")</f>
        <v>Municipio de Valle de Santiago, Gto., Gobierno del Estado de Guanajuato (a)</v>
      </c>
    </row>
    <row r="8" spans="2:3" ht="27" customHeight="1" x14ac:dyDescent="0.45">
      <c r="B8" t="s">
        <v>787</v>
      </c>
      <c r="C8" s="23" t="s">
        <v>799</v>
      </c>
    </row>
    <row r="10" spans="2:3" ht="25.5" customHeight="1" x14ac:dyDescent="0.45">
      <c r="B10" t="s">
        <v>788</v>
      </c>
      <c r="C10" s="23" t="s">
        <v>1161</v>
      </c>
    </row>
    <row r="11" spans="2:3" ht="20.25" customHeight="1" x14ac:dyDescent="0.45">
      <c r="C11" s="23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786</v>
      </c>
      <c r="C12" s="23">
        <v>2020</v>
      </c>
    </row>
    <row r="14" spans="2:3" ht="14.25" x14ac:dyDescent="0.45">
      <c r="B14" t="s">
        <v>785</v>
      </c>
      <c r="C14" s="23" t="s">
        <v>3295</v>
      </c>
    </row>
    <row r="15" spans="2:3" ht="14.25" x14ac:dyDescent="0.45">
      <c r="C15" s="23">
        <v>2</v>
      </c>
    </row>
    <row r="16" spans="2:3" ht="14.25" x14ac:dyDescent="0.45">
      <c r="C16" s="23" t="s">
        <v>3296</v>
      </c>
    </row>
    <row r="18" spans="4:9" ht="120" x14ac:dyDescent="0.25">
      <c r="D18" s="31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2020 (k)</v>
      </c>
      <c r="E18" s="31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2020 (l)</v>
      </c>
      <c r="F18" s="31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0" t="str">
        <f>CONCATENATE("Saldo al 31 de diciembre de ",ANIO_INFORME-1, " (d)")</f>
        <v>Saldo al 31 de diciembre de 2019 (d)</v>
      </c>
    </row>
    <row r="23" spans="4:9" ht="14.25" x14ac:dyDescent="0.45">
      <c r="D23" s="32">
        <f>ANIO_INFORME + 1</f>
        <v>2021</v>
      </c>
      <c r="E23" s="33" t="str">
        <f>CONCATENATE(ANIO_INFORME + 2, " (d)")</f>
        <v>2022 (d)</v>
      </c>
      <c r="F23" s="33" t="str">
        <f>CONCATENATE(ANIO_INFORME + 3, " (d)")</f>
        <v>2023 (d)</v>
      </c>
      <c r="G23" s="33" t="str">
        <f>CONCATENATE(ANIO_INFORME + 4, " (d)")</f>
        <v>2024 (d)</v>
      </c>
      <c r="H23" s="33" t="str">
        <f>CONCATENATE(ANIO_INFORME + 5, " (d)")</f>
        <v>2025 (d)</v>
      </c>
      <c r="I23" s="33" t="str">
        <f>CONCATENATE(ANIO_INFORME + 6, " (d)")</f>
        <v>2026 (d)</v>
      </c>
    </row>
    <row r="25" spans="4:9" x14ac:dyDescent="0.25">
      <c r="D25" s="34" t="str">
        <f>CONCATENATE(ANIO_INFORME - 5, " ",CHAR(185)," (c)")</f>
        <v>2015 ¹ (c)</v>
      </c>
      <c r="E25" s="34" t="str">
        <f>CONCATENATE(ANIO_INFORME - 4, " ",CHAR(185)," (c)")</f>
        <v>2016 ¹ (c)</v>
      </c>
      <c r="F25" s="34" t="str">
        <f>CONCATENATE(ANIO_INFORME - 3, " ",CHAR(185)," (c)")</f>
        <v>2017 ¹ (c)</v>
      </c>
      <c r="G25" s="34" t="str">
        <f>CONCATENATE(ANIO_INFORME - 2, " ",CHAR(185)," (c)")</f>
        <v>2018 ¹ (c)</v>
      </c>
      <c r="H25" s="34" t="str">
        <f>CONCATENATE(ANIO_INFORME - 1, " ",CHAR(185)," (c)")</f>
        <v>2019 ¹ (c)</v>
      </c>
      <c r="I25" s="32">
        <f>ANIO_INFORME</f>
        <v>2020</v>
      </c>
    </row>
    <row r="26" spans="4:9" ht="14.25" x14ac:dyDescent="0.45">
      <c r="D26" s="8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27">
        <v>-1.7976931348623099E+100</v>
      </c>
      <c r="E30" s="127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28">
        <v>36526</v>
      </c>
      <c r="E33" s="128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>
    <pageSetUpPr fitToPage="1"/>
  </sheetPr>
  <dimension ref="A1:G34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346" t="s">
        <v>3279</v>
      </c>
      <c r="B1" s="345"/>
      <c r="C1" s="345"/>
      <c r="D1" s="345"/>
      <c r="E1" s="345"/>
      <c r="F1" s="345"/>
      <c r="G1" s="345"/>
    </row>
    <row r="2" spans="1:7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9"/>
    </row>
    <row r="3" spans="1:7" x14ac:dyDescent="0.25">
      <c r="A3" s="333" t="s">
        <v>277</v>
      </c>
      <c r="B3" s="334"/>
      <c r="C3" s="334"/>
      <c r="D3" s="334"/>
      <c r="E3" s="334"/>
      <c r="F3" s="334"/>
      <c r="G3" s="335"/>
    </row>
    <row r="4" spans="1:7" x14ac:dyDescent="0.25">
      <c r="A4" s="333" t="s">
        <v>399</v>
      </c>
      <c r="B4" s="334"/>
      <c r="C4" s="334"/>
      <c r="D4" s="334"/>
      <c r="E4" s="334"/>
      <c r="F4" s="334"/>
      <c r="G4" s="335"/>
    </row>
    <row r="5" spans="1:7" ht="14.25" x14ac:dyDescent="0.45">
      <c r="A5" s="333" t="str">
        <f>TRIMESTRE</f>
        <v>Del 1 de enero al 30 de junio de 2020 (b)</v>
      </c>
      <c r="B5" s="334"/>
      <c r="C5" s="334"/>
      <c r="D5" s="334"/>
      <c r="E5" s="334"/>
      <c r="F5" s="334"/>
      <c r="G5" s="335"/>
    </row>
    <row r="6" spans="1:7" ht="14.25" x14ac:dyDescent="0.45">
      <c r="A6" s="336" t="s">
        <v>118</v>
      </c>
      <c r="B6" s="337"/>
      <c r="C6" s="337"/>
      <c r="D6" s="337"/>
      <c r="E6" s="337"/>
      <c r="F6" s="337"/>
      <c r="G6" s="338"/>
    </row>
    <row r="7" spans="1:7" x14ac:dyDescent="0.25">
      <c r="A7" s="342" t="s">
        <v>361</v>
      </c>
      <c r="B7" s="347" t="s">
        <v>279</v>
      </c>
      <c r="C7" s="347"/>
      <c r="D7" s="347"/>
      <c r="E7" s="347"/>
      <c r="F7" s="347"/>
      <c r="G7" s="347" t="s">
        <v>280</v>
      </c>
    </row>
    <row r="8" spans="1:7" ht="29.25" customHeight="1" x14ac:dyDescent="0.25">
      <c r="A8" s="343"/>
      <c r="B8" s="44" t="s">
        <v>281</v>
      </c>
      <c r="C8" s="49" t="s">
        <v>362</v>
      </c>
      <c r="D8" s="49" t="s">
        <v>212</v>
      </c>
      <c r="E8" s="49" t="s">
        <v>167</v>
      </c>
      <c r="F8" s="49" t="s">
        <v>185</v>
      </c>
      <c r="G8" s="354"/>
    </row>
    <row r="9" spans="1:7" x14ac:dyDescent="0.25">
      <c r="A9" s="51" t="s">
        <v>400</v>
      </c>
      <c r="B9" s="161">
        <f t="shared" ref="B9:G9" si="0">SUM(B10,B11,B12,B15,B16,B19)</f>
        <v>105603672.90000001</v>
      </c>
      <c r="C9" s="161">
        <f t="shared" si="0"/>
        <v>734077.87</v>
      </c>
      <c r="D9" s="161">
        <f t="shared" si="0"/>
        <v>106337750.77000001</v>
      </c>
      <c r="E9" s="161">
        <f t="shared" si="0"/>
        <v>43542131.93</v>
      </c>
      <c r="F9" s="161">
        <f t="shared" si="0"/>
        <v>43115256.960000001</v>
      </c>
      <c r="G9" s="161">
        <f t="shared" si="0"/>
        <v>62795618.840000011</v>
      </c>
    </row>
    <row r="10" spans="1:7" ht="14.25" customHeight="1" x14ac:dyDescent="0.25">
      <c r="A10" s="52" t="s">
        <v>401</v>
      </c>
      <c r="B10" s="316">
        <v>105603672.90000001</v>
      </c>
      <c r="C10" s="316">
        <v>734077.87</v>
      </c>
      <c r="D10" s="317">
        <v>106337750.77000001</v>
      </c>
      <c r="E10" s="316">
        <v>43542131.93</v>
      </c>
      <c r="F10" s="316">
        <v>43115256.960000001</v>
      </c>
      <c r="G10" s="317">
        <v>62795618.840000011</v>
      </c>
    </row>
    <row r="11" spans="1:7" ht="14.25" customHeight="1" x14ac:dyDescent="0.25">
      <c r="A11" s="52" t="s">
        <v>402</v>
      </c>
      <c r="B11" s="317">
        <v>0</v>
      </c>
      <c r="C11" s="317">
        <v>0</v>
      </c>
      <c r="D11" s="317">
        <v>0</v>
      </c>
      <c r="E11" s="317">
        <v>0</v>
      </c>
      <c r="F11" s="317">
        <v>0</v>
      </c>
      <c r="G11" s="317">
        <v>0</v>
      </c>
    </row>
    <row r="12" spans="1:7" ht="14.25" customHeight="1" x14ac:dyDescent="0.25">
      <c r="A12" s="52" t="s">
        <v>403</v>
      </c>
      <c r="B12" s="317">
        <v>0</v>
      </c>
      <c r="C12" s="317">
        <v>0</v>
      </c>
      <c r="D12" s="317">
        <v>0</v>
      </c>
      <c r="E12" s="317">
        <v>0</v>
      </c>
      <c r="F12" s="317">
        <v>0</v>
      </c>
      <c r="G12" s="317">
        <v>0</v>
      </c>
    </row>
    <row r="13" spans="1:7" ht="14.25" customHeight="1" x14ac:dyDescent="0.25">
      <c r="A13" s="61" t="s">
        <v>404</v>
      </c>
      <c r="B13" s="317">
        <v>0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</row>
    <row r="14" spans="1:7" x14ac:dyDescent="0.25">
      <c r="A14" s="61" t="s">
        <v>405</v>
      </c>
      <c r="B14" s="317">
        <v>0</v>
      </c>
      <c r="C14" s="317">
        <v>0</v>
      </c>
      <c r="D14" s="317">
        <v>0</v>
      </c>
      <c r="E14" s="317">
        <v>0</v>
      </c>
      <c r="F14" s="317">
        <v>0</v>
      </c>
      <c r="G14" s="317">
        <v>0</v>
      </c>
    </row>
    <row r="15" spans="1:7" x14ac:dyDescent="0.25">
      <c r="A15" s="52" t="s">
        <v>406</v>
      </c>
      <c r="B15" s="317">
        <v>0</v>
      </c>
      <c r="C15" s="317">
        <v>0</v>
      </c>
      <c r="D15" s="317">
        <v>0</v>
      </c>
      <c r="E15" s="317">
        <v>0</v>
      </c>
      <c r="F15" s="317">
        <v>0</v>
      </c>
      <c r="G15" s="317">
        <v>0</v>
      </c>
    </row>
    <row r="16" spans="1:7" x14ac:dyDescent="0.25">
      <c r="A16" s="62" t="s">
        <v>407</v>
      </c>
      <c r="B16" s="317">
        <v>0</v>
      </c>
      <c r="C16" s="317">
        <v>0</v>
      </c>
      <c r="D16" s="317">
        <v>0</v>
      </c>
      <c r="E16" s="317">
        <v>0</v>
      </c>
      <c r="F16" s="317">
        <v>0</v>
      </c>
      <c r="G16" s="317">
        <v>0</v>
      </c>
    </row>
    <row r="17" spans="1:7" ht="14.25" customHeight="1" x14ac:dyDescent="0.25">
      <c r="A17" s="61" t="s">
        <v>408</v>
      </c>
      <c r="B17" s="317">
        <v>0</v>
      </c>
      <c r="C17" s="317">
        <v>0</v>
      </c>
      <c r="D17" s="317">
        <v>0</v>
      </c>
      <c r="E17" s="317">
        <v>0</v>
      </c>
      <c r="F17" s="317">
        <v>0</v>
      </c>
      <c r="G17" s="317">
        <v>0</v>
      </c>
    </row>
    <row r="18" spans="1:7" ht="14.25" customHeight="1" x14ac:dyDescent="0.25">
      <c r="A18" s="61" t="s">
        <v>409</v>
      </c>
      <c r="B18" s="317">
        <v>0</v>
      </c>
      <c r="C18" s="317">
        <v>0</v>
      </c>
      <c r="D18" s="317">
        <v>0</v>
      </c>
      <c r="E18" s="317">
        <v>0</v>
      </c>
      <c r="F18" s="317">
        <v>0</v>
      </c>
      <c r="G18" s="317">
        <v>0</v>
      </c>
    </row>
    <row r="19" spans="1:7" ht="14.25" customHeight="1" x14ac:dyDescent="0.25">
      <c r="A19" s="52" t="s">
        <v>410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</row>
    <row r="20" spans="1:7" x14ac:dyDescent="0.25">
      <c r="A20" s="53"/>
      <c r="B20" s="64"/>
      <c r="C20" s="64"/>
      <c r="D20" s="64"/>
      <c r="E20" s="64"/>
      <c r="F20" s="64"/>
      <c r="G20" s="64"/>
    </row>
    <row r="21" spans="1:7" s="23" customFormat="1" x14ac:dyDescent="0.25">
      <c r="A21" s="14" t="s">
        <v>411</v>
      </c>
      <c r="B21" s="161">
        <f t="shared" ref="B21:G21" si="1">SUM(B22,B23,B24,B27,B28,B31)</f>
        <v>57300207</v>
      </c>
      <c r="C21" s="161">
        <f t="shared" si="1"/>
        <v>-9090.41</v>
      </c>
      <c r="D21" s="161">
        <f t="shared" si="1"/>
        <v>57291116.590000004</v>
      </c>
      <c r="E21" s="161">
        <f t="shared" si="1"/>
        <v>24719455.170000002</v>
      </c>
      <c r="F21" s="161">
        <f t="shared" si="1"/>
        <v>24242017.25</v>
      </c>
      <c r="G21" s="161">
        <f t="shared" si="1"/>
        <v>32571661.420000002</v>
      </c>
    </row>
    <row r="22" spans="1:7" s="23" customFormat="1" ht="14.25" customHeight="1" x14ac:dyDescent="0.25">
      <c r="A22" s="52" t="s">
        <v>401</v>
      </c>
      <c r="B22" s="321">
        <v>57300207</v>
      </c>
      <c r="C22" s="321">
        <v>-9090.41</v>
      </c>
      <c r="D22" s="322">
        <v>57291116.590000004</v>
      </c>
      <c r="E22" s="321">
        <v>24719455.170000002</v>
      </c>
      <c r="F22" s="321">
        <v>24242017.25</v>
      </c>
      <c r="G22" s="322">
        <v>32571661.420000002</v>
      </c>
    </row>
    <row r="23" spans="1:7" s="23" customFormat="1" ht="14.25" customHeight="1" x14ac:dyDescent="0.25">
      <c r="A23" s="52" t="s">
        <v>402</v>
      </c>
      <c r="B23" s="322">
        <v>0</v>
      </c>
      <c r="C23" s="322">
        <v>0</v>
      </c>
      <c r="D23" s="322">
        <v>0</v>
      </c>
      <c r="E23" s="322">
        <v>0</v>
      </c>
      <c r="F23" s="322">
        <v>0</v>
      </c>
      <c r="G23" s="322">
        <v>0</v>
      </c>
    </row>
    <row r="24" spans="1:7" s="23" customFormat="1" ht="14.25" customHeight="1" x14ac:dyDescent="0.25">
      <c r="A24" s="52" t="s">
        <v>403</v>
      </c>
      <c r="B24" s="322">
        <v>0</v>
      </c>
      <c r="C24" s="322">
        <v>0</v>
      </c>
      <c r="D24" s="322">
        <v>0</v>
      </c>
      <c r="E24" s="322">
        <v>0</v>
      </c>
      <c r="F24" s="322">
        <v>0</v>
      </c>
      <c r="G24" s="322">
        <v>0</v>
      </c>
    </row>
    <row r="25" spans="1:7" s="23" customFormat="1" ht="14.25" customHeight="1" x14ac:dyDescent="0.25">
      <c r="A25" s="61" t="s">
        <v>404</v>
      </c>
      <c r="B25" s="322">
        <v>0</v>
      </c>
      <c r="C25" s="322">
        <v>0</v>
      </c>
      <c r="D25" s="322">
        <v>0</v>
      </c>
      <c r="E25" s="322">
        <v>0</v>
      </c>
      <c r="F25" s="322">
        <v>0</v>
      </c>
      <c r="G25" s="322">
        <v>0</v>
      </c>
    </row>
    <row r="26" spans="1:7" s="23" customFormat="1" x14ac:dyDescent="0.25">
      <c r="A26" s="61" t="s">
        <v>405</v>
      </c>
      <c r="B26" s="322">
        <v>0</v>
      </c>
      <c r="C26" s="322">
        <v>0</v>
      </c>
      <c r="D26" s="322">
        <v>0</v>
      </c>
      <c r="E26" s="322">
        <v>0</v>
      </c>
      <c r="F26" s="322">
        <v>0</v>
      </c>
      <c r="G26" s="322">
        <v>0</v>
      </c>
    </row>
    <row r="27" spans="1:7" s="23" customFormat="1" x14ac:dyDescent="0.25">
      <c r="A27" s="52" t="s">
        <v>406</v>
      </c>
      <c r="B27" s="322">
        <v>0</v>
      </c>
      <c r="C27" s="322">
        <v>0</v>
      </c>
      <c r="D27" s="322">
        <v>0</v>
      </c>
      <c r="E27" s="322">
        <v>0</v>
      </c>
      <c r="F27" s="322">
        <v>0</v>
      </c>
      <c r="G27" s="322">
        <v>0</v>
      </c>
    </row>
    <row r="28" spans="1:7" s="23" customFormat="1" x14ac:dyDescent="0.25">
      <c r="A28" s="62" t="s">
        <v>407</v>
      </c>
      <c r="B28" s="322">
        <v>0</v>
      </c>
      <c r="C28" s="322">
        <v>0</v>
      </c>
      <c r="D28" s="322">
        <v>0</v>
      </c>
      <c r="E28" s="322">
        <v>0</v>
      </c>
      <c r="F28" s="322">
        <v>0</v>
      </c>
      <c r="G28" s="322">
        <v>0</v>
      </c>
    </row>
    <row r="29" spans="1:7" s="23" customFormat="1" ht="14.25" customHeight="1" x14ac:dyDescent="0.25">
      <c r="A29" s="61" t="s">
        <v>408</v>
      </c>
      <c r="B29" s="322">
        <v>0</v>
      </c>
      <c r="C29" s="322">
        <v>0</v>
      </c>
      <c r="D29" s="322">
        <v>0</v>
      </c>
      <c r="E29" s="322">
        <v>0</v>
      </c>
      <c r="F29" s="322">
        <v>0</v>
      </c>
      <c r="G29" s="322">
        <v>0</v>
      </c>
    </row>
    <row r="30" spans="1:7" s="23" customFormat="1" ht="14.25" customHeight="1" x14ac:dyDescent="0.25">
      <c r="A30" s="61" t="s">
        <v>409</v>
      </c>
      <c r="B30" s="322">
        <v>0</v>
      </c>
      <c r="C30" s="322">
        <v>0</v>
      </c>
      <c r="D30" s="322">
        <v>0</v>
      </c>
      <c r="E30" s="322">
        <v>0</v>
      </c>
      <c r="F30" s="322">
        <v>0</v>
      </c>
      <c r="G30" s="322">
        <v>0</v>
      </c>
    </row>
    <row r="31" spans="1:7" s="23" customFormat="1" ht="14.25" customHeight="1" x14ac:dyDescent="0.25">
      <c r="A31" s="52" t="s">
        <v>410</v>
      </c>
      <c r="B31" s="322">
        <v>0</v>
      </c>
      <c r="C31" s="322">
        <v>0</v>
      </c>
      <c r="D31" s="322">
        <v>0</v>
      </c>
      <c r="E31" s="322">
        <v>0</v>
      </c>
      <c r="F31" s="322">
        <v>0</v>
      </c>
      <c r="G31" s="322">
        <v>0</v>
      </c>
    </row>
    <row r="32" spans="1:7" x14ac:dyDescent="0.25">
      <c r="A32" s="53"/>
      <c r="B32" s="64"/>
      <c r="C32" s="64"/>
      <c r="D32" s="64"/>
      <c r="E32" s="64"/>
      <c r="F32" s="64"/>
      <c r="G32" s="64"/>
    </row>
    <row r="33" spans="1:7" x14ac:dyDescent="0.25">
      <c r="A33" s="54" t="s">
        <v>412</v>
      </c>
      <c r="B33" s="161">
        <f t="shared" ref="B33:G33" si="2">B21+B9</f>
        <v>162903879.90000001</v>
      </c>
      <c r="C33" s="161">
        <f t="shared" si="2"/>
        <v>724987.46</v>
      </c>
      <c r="D33" s="161">
        <f t="shared" si="2"/>
        <v>163628867.36000001</v>
      </c>
      <c r="E33" s="161">
        <f t="shared" si="2"/>
        <v>68261587.099999994</v>
      </c>
      <c r="F33" s="161">
        <f t="shared" si="2"/>
        <v>67357274.210000008</v>
      </c>
      <c r="G33" s="161">
        <f t="shared" si="2"/>
        <v>95367280.26000002</v>
      </c>
    </row>
    <row r="34" spans="1:7" ht="14.25" x14ac:dyDescent="0.45">
      <c r="A34" s="63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105603672.90000001</v>
      </c>
      <c r="Q2" s="18">
        <f>'Formato 6 d)'!C9</f>
        <v>734077.87</v>
      </c>
      <c r="R2" s="18">
        <f>'Formato 6 d)'!D9</f>
        <v>106337750.77000001</v>
      </c>
      <c r="S2" s="18">
        <f>'Formato 6 d)'!E9</f>
        <v>43542131.93</v>
      </c>
      <c r="T2" s="18">
        <f>'Formato 6 d)'!F9</f>
        <v>43115256.960000001</v>
      </c>
      <c r="U2" s="18">
        <f>'Formato 6 d)'!G9</f>
        <v>62795618.840000011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105603672.90000001</v>
      </c>
      <c r="Q3" s="18">
        <f>'Formato 6 d)'!C10</f>
        <v>734077.87</v>
      </c>
      <c r="R3" s="18">
        <f>'Formato 6 d)'!D10</f>
        <v>106337750.77000001</v>
      </c>
      <c r="S3" s="18">
        <f>'Formato 6 d)'!E10</f>
        <v>43542131.93</v>
      </c>
      <c r="T3" s="18">
        <f>'Formato 6 d)'!F10</f>
        <v>43115256.960000001</v>
      </c>
      <c r="U3" s="18">
        <f>'Formato 6 d)'!G10</f>
        <v>62795618.840000011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57300207</v>
      </c>
      <c r="Q13" s="18">
        <f>'Formato 6 d)'!C21</f>
        <v>-9090.41</v>
      </c>
      <c r="R13" s="18">
        <f>'Formato 6 d)'!D21</f>
        <v>57291116.590000004</v>
      </c>
      <c r="S13" s="18">
        <f>'Formato 6 d)'!E21</f>
        <v>24719455.170000002</v>
      </c>
      <c r="T13" s="18">
        <f>'Formato 6 d)'!F21</f>
        <v>24242017.25</v>
      </c>
      <c r="U13" s="18">
        <f>'Formato 6 d)'!G21</f>
        <v>32571661.420000002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57300207</v>
      </c>
      <c r="Q14" s="18">
        <f>'Formato 6 d)'!C22</f>
        <v>-9090.41</v>
      </c>
      <c r="R14" s="18">
        <f>'Formato 6 d)'!D22</f>
        <v>57291116.590000004</v>
      </c>
      <c r="S14" s="18">
        <f>'Formato 6 d)'!E22</f>
        <v>24719455.170000002</v>
      </c>
      <c r="T14" s="18">
        <f>'Formato 6 d)'!F22</f>
        <v>24242017.25</v>
      </c>
      <c r="U14" s="18">
        <f>'Formato 6 d)'!G22</f>
        <v>32571661.420000002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162903879.90000001</v>
      </c>
      <c r="Q24" s="18">
        <f>'Formato 6 d)'!C33</f>
        <v>724987.46</v>
      </c>
      <c r="R24" s="18">
        <f>'Formato 6 d)'!D33</f>
        <v>163628867.36000001</v>
      </c>
      <c r="S24" s="18">
        <f>'Formato 6 d)'!E33</f>
        <v>68261587.099999994</v>
      </c>
      <c r="T24" s="18">
        <f>'Formato 6 d)'!F33</f>
        <v>67357274.210000008</v>
      </c>
      <c r="U24" s="18">
        <f>'Formato 6 d)'!G33</f>
        <v>95367280.26000002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>
    <pageSetUpPr fitToPage="1"/>
  </sheetPr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345" t="s">
        <v>413</v>
      </c>
      <c r="B1" s="345"/>
      <c r="C1" s="345"/>
      <c r="D1" s="345"/>
      <c r="E1" s="345"/>
      <c r="F1" s="345"/>
      <c r="G1" s="345"/>
    </row>
    <row r="2" spans="1:7" ht="14.25" x14ac:dyDescent="0.45">
      <c r="A2" s="327" t="str">
        <f>ENTIDAD</f>
        <v>Municipio de Valle de Santiago, Gobierno del Estado de Guanajuato</v>
      </c>
      <c r="B2" s="328"/>
      <c r="C2" s="328"/>
      <c r="D2" s="328"/>
      <c r="E2" s="328"/>
      <c r="F2" s="328"/>
      <c r="G2" s="329"/>
    </row>
    <row r="3" spans="1:7" ht="14.25" x14ac:dyDescent="0.45">
      <c r="A3" s="330" t="s">
        <v>414</v>
      </c>
      <c r="B3" s="331"/>
      <c r="C3" s="331"/>
      <c r="D3" s="331"/>
      <c r="E3" s="331"/>
      <c r="F3" s="331"/>
      <c r="G3" s="332"/>
    </row>
    <row r="4" spans="1:7" ht="14.25" x14ac:dyDescent="0.45">
      <c r="A4" s="330" t="s">
        <v>118</v>
      </c>
      <c r="B4" s="331"/>
      <c r="C4" s="331"/>
      <c r="D4" s="331"/>
      <c r="E4" s="331"/>
      <c r="F4" s="331"/>
      <c r="G4" s="332"/>
    </row>
    <row r="5" spans="1:7" ht="14.25" x14ac:dyDescent="0.45">
      <c r="A5" s="330" t="s">
        <v>415</v>
      </c>
      <c r="B5" s="331"/>
      <c r="C5" s="331"/>
      <c r="D5" s="331"/>
      <c r="E5" s="331"/>
      <c r="F5" s="331"/>
      <c r="G5" s="332"/>
    </row>
    <row r="6" spans="1:7" x14ac:dyDescent="0.25">
      <c r="A6" s="342" t="s">
        <v>3280</v>
      </c>
      <c r="B6" s="50">
        <f>ANIO1P</f>
        <v>2021</v>
      </c>
      <c r="C6" s="355" t="str">
        <f>ANIO2P</f>
        <v>2022 (d)</v>
      </c>
      <c r="D6" s="355" t="str">
        <f>ANIO3P</f>
        <v>2023 (d)</v>
      </c>
      <c r="E6" s="355" t="str">
        <f>ANIO4P</f>
        <v>2024 (d)</v>
      </c>
      <c r="F6" s="355" t="str">
        <f>ANIO5P</f>
        <v>2025 (d)</v>
      </c>
      <c r="G6" s="355" t="str">
        <f>ANIO6P</f>
        <v>2026 (d)</v>
      </c>
    </row>
    <row r="7" spans="1:7" ht="48" customHeight="1" x14ac:dyDescent="0.25">
      <c r="A7" s="343"/>
      <c r="B7" s="78" t="s">
        <v>3283</v>
      </c>
      <c r="C7" s="356"/>
      <c r="D7" s="356"/>
      <c r="E7" s="356"/>
      <c r="F7" s="356"/>
      <c r="G7" s="356"/>
    </row>
    <row r="8" spans="1:7" x14ac:dyDescent="0.25">
      <c r="A8" s="51" t="s">
        <v>421</v>
      </c>
      <c r="B8" s="301">
        <f t="shared" ref="B8:G8" si="0">SUM(B9:B20)</f>
        <v>220723065</v>
      </c>
      <c r="C8" s="301">
        <f t="shared" si="0"/>
        <v>228448372.27500001</v>
      </c>
      <c r="D8" s="301">
        <f t="shared" si="0"/>
        <v>236444065.30462494</v>
      </c>
      <c r="E8" s="301">
        <f t="shared" si="0"/>
        <v>244719607.59028685</v>
      </c>
      <c r="F8" s="301">
        <f t="shared" si="0"/>
        <v>253284793.85594684</v>
      </c>
      <c r="G8" s="301">
        <f t="shared" si="0"/>
        <v>262149761.64090496</v>
      </c>
    </row>
    <row r="9" spans="1:7" x14ac:dyDescent="0.25">
      <c r="A9" s="52" t="s">
        <v>216</v>
      </c>
      <c r="B9" s="160">
        <v>20472300</v>
      </c>
      <c r="C9" s="181">
        <f t="shared" ref="C9:G20" si="1">B9*1.035</f>
        <v>21188830.5</v>
      </c>
      <c r="D9" s="194">
        <f t="shared" si="1"/>
        <v>21930439.567499999</v>
      </c>
      <c r="E9" s="193">
        <f t="shared" si="1"/>
        <v>22698004.952362496</v>
      </c>
      <c r="F9" s="194">
        <f t="shared" si="1"/>
        <v>23492435.12569518</v>
      </c>
      <c r="G9" s="194">
        <f t="shared" si="1"/>
        <v>24314670.355094511</v>
      </c>
    </row>
    <row r="10" spans="1:7" x14ac:dyDescent="0.25">
      <c r="A10" s="52" t="s">
        <v>217</v>
      </c>
      <c r="B10" s="194">
        <v>0</v>
      </c>
      <c r="C10" s="181">
        <f t="shared" si="1"/>
        <v>0</v>
      </c>
      <c r="D10" s="194">
        <f t="shared" si="1"/>
        <v>0</v>
      </c>
      <c r="E10" s="193">
        <f t="shared" si="1"/>
        <v>0</v>
      </c>
      <c r="F10" s="194">
        <f t="shared" si="1"/>
        <v>0</v>
      </c>
      <c r="G10" s="194">
        <f t="shared" si="1"/>
        <v>0</v>
      </c>
    </row>
    <row r="11" spans="1:7" x14ac:dyDescent="0.25">
      <c r="A11" s="52" t="s">
        <v>218</v>
      </c>
      <c r="B11" s="160">
        <v>6210000</v>
      </c>
      <c r="C11" s="181">
        <f t="shared" si="1"/>
        <v>6427349.9999999991</v>
      </c>
      <c r="D11" s="194">
        <f t="shared" si="1"/>
        <v>6652307.2499999981</v>
      </c>
      <c r="E11" s="193">
        <f t="shared" si="1"/>
        <v>6885138.0037499974</v>
      </c>
      <c r="F11" s="194">
        <f t="shared" si="1"/>
        <v>7126117.8338812469</v>
      </c>
      <c r="G11" s="194">
        <f t="shared" si="1"/>
        <v>7375531.9580670903</v>
      </c>
    </row>
    <row r="12" spans="1:7" x14ac:dyDescent="0.25">
      <c r="A12" s="52" t="s">
        <v>416</v>
      </c>
      <c r="B12" s="160">
        <v>26919004.5</v>
      </c>
      <c r="C12" s="181">
        <f t="shared" si="1"/>
        <v>27861169.657499999</v>
      </c>
      <c r="D12" s="194">
        <f t="shared" si="1"/>
        <v>28836310.595512498</v>
      </c>
      <c r="E12" s="193">
        <f t="shared" si="1"/>
        <v>29845581.466355432</v>
      </c>
      <c r="F12" s="194">
        <f t="shared" si="1"/>
        <v>30890176.81767787</v>
      </c>
      <c r="G12" s="194">
        <f t="shared" si="1"/>
        <v>31971333.006296594</v>
      </c>
    </row>
    <row r="13" spans="1:7" x14ac:dyDescent="0.25">
      <c r="A13" s="52" t="s">
        <v>220</v>
      </c>
      <c r="B13" s="160">
        <v>4450810.5</v>
      </c>
      <c r="C13" s="181">
        <f t="shared" si="1"/>
        <v>4606588.8674999997</v>
      </c>
      <c r="D13" s="194">
        <f t="shared" si="1"/>
        <v>4767819.4778624997</v>
      </c>
      <c r="E13" s="193">
        <f t="shared" si="1"/>
        <v>4934693.1595876869</v>
      </c>
      <c r="F13" s="194">
        <f t="shared" si="1"/>
        <v>5107407.4201732557</v>
      </c>
      <c r="G13" s="194">
        <f t="shared" si="1"/>
        <v>5286166.6798793189</v>
      </c>
    </row>
    <row r="14" spans="1:7" x14ac:dyDescent="0.25">
      <c r="A14" s="52" t="s">
        <v>221</v>
      </c>
      <c r="B14" s="160">
        <v>2245950</v>
      </c>
      <c r="C14" s="181">
        <f t="shared" si="1"/>
        <v>2324558.25</v>
      </c>
      <c r="D14" s="194">
        <f t="shared" si="1"/>
        <v>2405917.7887499998</v>
      </c>
      <c r="E14" s="193">
        <f t="shared" si="1"/>
        <v>2490124.9113562498</v>
      </c>
      <c r="F14" s="194">
        <f t="shared" si="1"/>
        <v>2577279.2832537182</v>
      </c>
      <c r="G14" s="194">
        <f t="shared" si="1"/>
        <v>2667484.0581675982</v>
      </c>
    </row>
    <row r="15" spans="1:7" x14ac:dyDescent="0.25">
      <c r="A15" s="52" t="s">
        <v>417</v>
      </c>
      <c r="B15" s="192">
        <v>0</v>
      </c>
      <c r="C15" s="181">
        <f t="shared" si="1"/>
        <v>0</v>
      </c>
      <c r="D15" s="194">
        <f t="shared" si="1"/>
        <v>0</v>
      </c>
      <c r="E15" s="193">
        <f t="shared" si="1"/>
        <v>0</v>
      </c>
      <c r="F15" s="194">
        <f t="shared" si="1"/>
        <v>0</v>
      </c>
      <c r="G15" s="194">
        <f t="shared" si="1"/>
        <v>0</v>
      </c>
    </row>
    <row r="16" spans="1:7" x14ac:dyDescent="0.25">
      <c r="A16" s="52" t="s">
        <v>418</v>
      </c>
      <c r="B16" s="194">
        <v>157734000</v>
      </c>
      <c r="C16" s="181">
        <f t="shared" si="1"/>
        <v>163254690</v>
      </c>
      <c r="D16" s="194">
        <f t="shared" si="1"/>
        <v>168968604.14999998</v>
      </c>
      <c r="E16" s="193">
        <f t="shared" si="1"/>
        <v>174882505.29524997</v>
      </c>
      <c r="F16" s="194">
        <f t="shared" si="1"/>
        <v>181003392.9805837</v>
      </c>
      <c r="G16" s="194">
        <f t="shared" si="1"/>
        <v>187338511.73490411</v>
      </c>
    </row>
    <row r="17" spans="1:7" x14ac:dyDescent="0.25">
      <c r="A17" s="10" t="s">
        <v>419</v>
      </c>
      <c r="B17" s="194">
        <v>2691000</v>
      </c>
      <c r="C17" s="181">
        <f t="shared" si="1"/>
        <v>2785185</v>
      </c>
      <c r="D17" s="194">
        <f t="shared" si="1"/>
        <v>2882666.4749999996</v>
      </c>
      <c r="E17" s="193">
        <f t="shared" si="1"/>
        <v>2983559.8016249994</v>
      </c>
      <c r="F17" s="194">
        <f t="shared" si="1"/>
        <v>3087984.3946818742</v>
      </c>
      <c r="G17" s="194">
        <f t="shared" si="1"/>
        <v>3196063.8484957395</v>
      </c>
    </row>
    <row r="18" spans="1:7" x14ac:dyDescent="0.25">
      <c r="A18" s="52" t="s">
        <v>240</v>
      </c>
      <c r="B18" s="313">
        <v>0</v>
      </c>
      <c r="C18" s="181">
        <f t="shared" si="1"/>
        <v>0</v>
      </c>
      <c r="D18" s="194">
        <f t="shared" si="1"/>
        <v>0</v>
      </c>
      <c r="E18" s="193">
        <f t="shared" si="1"/>
        <v>0</v>
      </c>
      <c r="F18" s="194">
        <f t="shared" si="1"/>
        <v>0</v>
      </c>
      <c r="G18" s="194">
        <f t="shared" si="1"/>
        <v>0</v>
      </c>
    </row>
    <row r="19" spans="1:7" x14ac:dyDescent="0.25">
      <c r="A19" s="52" t="s">
        <v>241</v>
      </c>
      <c r="B19" s="194">
        <v>0</v>
      </c>
      <c r="C19" s="181">
        <f t="shared" si="1"/>
        <v>0</v>
      </c>
      <c r="D19" s="194">
        <f t="shared" si="1"/>
        <v>0</v>
      </c>
      <c r="E19" s="193">
        <f t="shared" si="1"/>
        <v>0</v>
      </c>
      <c r="F19" s="194">
        <f t="shared" si="1"/>
        <v>0</v>
      </c>
      <c r="G19" s="194">
        <f t="shared" si="1"/>
        <v>0</v>
      </c>
    </row>
    <row r="20" spans="1:7" x14ac:dyDescent="0.25">
      <c r="A20" s="52" t="s">
        <v>420</v>
      </c>
      <c r="B20" s="192">
        <v>0</v>
      </c>
      <c r="C20" s="181">
        <f t="shared" si="1"/>
        <v>0</v>
      </c>
      <c r="D20" s="194">
        <f t="shared" si="1"/>
        <v>0</v>
      </c>
      <c r="E20" s="193">
        <f t="shared" si="1"/>
        <v>0</v>
      </c>
      <c r="F20" s="194">
        <f t="shared" si="1"/>
        <v>0</v>
      </c>
      <c r="G20" s="194">
        <f t="shared" si="1"/>
        <v>0</v>
      </c>
    </row>
    <row r="21" spans="1:7" ht="14.25" x14ac:dyDescent="0.45">
      <c r="A21" s="53"/>
      <c r="B21" s="53"/>
      <c r="C21" s="53"/>
      <c r="D21" s="53"/>
      <c r="E21" s="53"/>
      <c r="F21" s="53"/>
      <c r="G21" s="53"/>
    </row>
    <row r="22" spans="1:7" ht="14.25" x14ac:dyDescent="0.45">
      <c r="A22" s="54" t="s">
        <v>422</v>
      </c>
      <c r="B22" s="206">
        <f t="shared" ref="B22:G22" si="2">SUM(B23:B27)</f>
        <v>214762500</v>
      </c>
      <c r="C22" s="206">
        <f t="shared" si="2"/>
        <v>222279187.5</v>
      </c>
      <c r="D22" s="206">
        <f t="shared" si="2"/>
        <v>230058959.06249997</v>
      </c>
      <c r="E22" s="206">
        <f t="shared" si="2"/>
        <v>238111022.62968743</v>
      </c>
      <c r="F22" s="206">
        <f t="shared" si="2"/>
        <v>246444908.42172647</v>
      </c>
      <c r="G22" s="206">
        <f t="shared" si="2"/>
        <v>255070480.21648687</v>
      </c>
    </row>
    <row r="23" spans="1:7" x14ac:dyDescent="0.25">
      <c r="A23" s="52" t="s">
        <v>423</v>
      </c>
      <c r="B23" s="192">
        <v>183712500</v>
      </c>
      <c r="C23" s="181">
        <f t="shared" ref="C23:G27" si="3">B23*1.035</f>
        <v>190142437.5</v>
      </c>
      <c r="D23" s="194">
        <f t="shared" si="3"/>
        <v>196797422.81249997</v>
      </c>
      <c r="E23" s="193">
        <f t="shared" si="3"/>
        <v>203685332.61093745</v>
      </c>
      <c r="F23" s="194">
        <f t="shared" si="3"/>
        <v>210814319.25232023</v>
      </c>
      <c r="G23" s="194">
        <f t="shared" si="3"/>
        <v>218192820.42615142</v>
      </c>
    </row>
    <row r="24" spans="1:7" x14ac:dyDescent="0.25">
      <c r="A24" s="52" t="s">
        <v>424</v>
      </c>
      <c r="B24" s="192">
        <v>31050000</v>
      </c>
      <c r="C24" s="181">
        <f t="shared" si="3"/>
        <v>32136749.999999996</v>
      </c>
      <c r="D24" s="194">
        <f t="shared" si="3"/>
        <v>33261536.249999993</v>
      </c>
      <c r="E24" s="193">
        <f t="shared" si="3"/>
        <v>34425690.01874999</v>
      </c>
      <c r="F24" s="194">
        <f t="shared" si="3"/>
        <v>35630589.169406235</v>
      </c>
      <c r="G24" s="194">
        <f t="shared" si="3"/>
        <v>36877659.790335454</v>
      </c>
    </row>
    <row r="25" spans="1:7" x14ac:dyDescent="0.25">
      <c r="A25" s="52" t="s">
        <v>425</v>
      </c>
      <c r="B25" s="192">
        <v>0</v>
      </c>
      <c r="C25" s="181">
        <f t="shared" si="3"/>
        <v>0</v>
      </c>
      <c r="D25" s="194">
        <f t="shared" si="3"/>
        <v>0</v>
      </c>
      <c r="E25" s="193">
        <f t="shared" si="3"/>
        <v>0</v>
      </c>
      <c r="F25" s="194">
        <f t="shared" si="3"/>
        <v>0</v>
      </c>
      <c r="G25" s="194">
        <f t="shared" si="3"/>
        <v>0</v>
      </c>
    </row>
    <row r="26" spans="1:7" x14ac:dyDescent="0.25">
      <c r="A26" s="55" t="s">
        <v>265</v>
      </c>
      <c r="B26" s="192">
        <v>0</v>
      </c>
      <c r="C26" s="181">
        <f t="shared" si="3"/>
        <v>0</v>
      </c>
      <c r="D26" s="194">
        <f t="shared" si="3"/>
        <v>0</v>
      </c>
      <c r="E26" s="193">
        <f t="shared" si="3"/>
        <v>0</v>
      </c>
      <c r="F26" s="194">
        <f t="shared" si="3"/>
        <v>0</v>
      </c>
      <c r="G26" s="194">
        <f t="shared" si="3"/>
        <v>0</v>
      </c>
    </row>
    <row r="27" spans="1:7" x14ac:dyDescent="0.25">
      <c r="A27" s="52" t="s">
        <v>266</v>
      </c>
      <c r="B27" s="194">
        <v>0</v>
      </c>
      <c r="C27" s="181">
        <f t="shared" si="3"/>
        <v>0</v>
      </c>
      <c r="D27" s="194">
        <f t="shared" si="3"/>
        <v>0</v>
      </c>
      <c r="E27" s="193">
        <f t="shared" si="3"/>
        <v>0</v>
      </c>
      <c r="F27" s="194">
        <f t="shared" si="3"/>
        <v>0</v>
      </c>
      <c r="G27" s="194">
        <f t="shared" si="3"/>
        <v>0</v>
      </c>
    </row>
    <row r="28" spans="1:7" ht="14.25" x14ac:dyDescent="0.45">
      <c r="A28" s="53"/>
      <c r="B28" s="53"/>
      <c r="C28" s="53"/>
      <c r="D28" s="53"/>
      <c r="E28" s="53"/>
      <c r="F28" s="53"/>
      <c r="G28" s="53"/>
    </row>
    <row r="29" spans="1:7" ht="14.25" x14ac:dyDescent="0.45">
      <c r="A29" s="54" t="s">
        <v>426</v>
      </c>
      <c r="B29" s="206">
        <f t="shared" ref="B29:G29" si="4">B30</f>
        <v>0</v>
      </c>
      <c r="C29" s="206">
        <f t="shared" si="4"/>
        <v>0</v>
      </c>
      <c r="D29" s="206">
        <f t="shared" si="4"/>
        <v>0</v>
      </c>
      <c r="E29" s="206">
        <f t="shared" si="4"/>
        <v>0</v>
      </c>
      <c r="F29" s="206">
        <f t="shared" si="4"/>
        <v>0</v>
      </c>
      <c r="G29" s="206">
        <f t="shared" si="4"/>
        <v>0</v>
      </c>
    </row>
    <row r="30" spans="1:7" x14ac:dyDescent="0.25">
      <c r="A30" s="52" t="s">
        <v>269</v>
      </c>
      <c r="B30" s="192">
        <v>0</v>
      </c>
      <c r="C30" s="181">
        <f t="shared" ref="C30:G30" si="5">B30*1.035</f>
        <v>0</v>
      </c>
      <c r="D30" s="194">
        <f t="shared" si="5"/>
        <v>0</v>
      </c>
      <c r="E30" s="193">
        <f t="shared" si="5"/>
        <v>0</v>
      </c>
      <c r="F30" s="194">
        <f t="shared" si="5"/>
        <v>0</v>
      </c>
      <c r="G30" s="194">
        <f t="shared" si="5"/>
        <v>0</v>
      </c>
    </row>
    <row r="31" spans="1:7" ht="14.25" x14ac:dyDescent="0.45">
      <c r="A31" s="53"/>
      <c r="B31" s="53"/>
      <c r="C31" s="53"/>
      <c r="D31" s="53"/>
      <c r="E31" s="53"/>
      <c r="F31" s="53"/>
      <c r="G31" s="53"/>
    </row>
    <row r="32" spans="1:7" ht="14.25" x14ac:dyDescent="0.45">
      <c r="A32" s="14" t="s">
        <v>427</v>
      </c>
      <c r="B32" s="206">
        <f t="shared" ref="B32:G32" si="6">B29+B22+B8</f>
        <v>435485565</v>
      </c>
      <c r="C32" s="206">
        <f t="shared" si="6"/>
        <v>450727559.77499998</v>
      </c>
      <c r="D32" s="206">
        <f t="shared" si="6"/>
        <v>466503024.36712492</v>
      </c>
      <c r="E32" s="206">
        <f t="shared" si="6"/>
        <v>482830630.21997428</v>
      </c>
      <c r="F32" s="206">
        <f t="shared" si="6"/>
        <v>499729702.2776733</v>
      </c>
      <c r="G32" s="206">
        <f t="shared" si="6"/>
        <v>517220241.85739183</v>
      </c>
    </row>
    <row r="33" spans="1:7" ht="14.25" x14ac:dyDescent="0.45">
      <c r="A33" s="53"/>
      <c r="B33" s="53"/>
      <c r="C33" s="53"/>
      <c r="D33" s="53"/>
      <c r="E33" s="53"/>
      <c r="F33" s="53"/>
      <c r="G33" s="53"/>
    </row>
    <row r="34" spans="1:7" ht="14.25" x14ac:dyDescent="0.45">
      <c r="A34" s="54" t="s">
        <v>271</v>
      </c>
      <c r="B34" s="60"/>
      <c r="C34" s="60"/>
      <c r="D34" s="60"/>
      <c r="E34" s="60"/>
      <c r="F34" s="60"/>
      <c r="G34" s="60"/>
    </row>
    <row r="35" spans="1:7" ht="30" x14ac:dyDescent="0.25">
      <c r="A35" s="56" t="s">
        <v>428</v>
      </c>
      <c r="B35" s="194">
        <v>0</v>
      </c>
      <c r="C35" s="181">
        <f t="shared" ref="C35:G36" si="7">B35*1.035</f>
        <v>0</v>
      </c>
      <c r="D35" s="194">
        <f t="shared" si="7"/>
        <v>0</v>
      </c>
      <c r="E35" s="193">
        <f t="shared" si="7"/>
        <v>0</v>
      </c>
      <c r="F35" s="194">
        <f t="shared" si="7"/>
        <v>0</v>
      </c>
      <c r="G35" s="194">
        <f t="shared" si="7"/>
        <v>0</v>
      </c>
    </row>
    <row r="36" spans="1:7" ht="30" x14ac:dyDescent="0.25">
      <c r="A36" s="56" t="s">
        <v>273</v>
      </c>
      <c r="B36" s="194">
        <v>0</v>
      </c>
      <c r="C36" s="181">
        <f t="shared" si="7"/>
        <v>0</v>
      </c>
      <c r="D36" s="194">
        <f t="shared" si="7"/>
        <v>0</v>
      </c>
      <c r="E36" s="193">
        <f t="shared" si="7"/>
        <v>0</v>
      </c>
      <c r="F36" s="194">
        <f t="shared" si="7"/>
        <v>0</v>
      </c>
      <c r="G36" s="194">
        <f t="shared" si="7"/>
        <v>0</v>
      </c>
    </row>
    <row r="37" spans="1:7" x14ac:dyDescent="0.25">
      <c r="A37" s="54" t="s">
        <v>429</v>
      </c>
      <c r="B37" s="159">
        <f t="shared" ref="B37:G37" si="8">B36+B35</f>
        <v>0</v>
      </c>
      <c r="C37" s="159">
        <f t="shared" si="8"/>
        <v>0</v>
      </c>
      <c r="D37" s="159">
        <f t="shared" si="8"/>
        <v>0</v>
      </c>
      <c r="E37" s="159">
        <f t="shared" si="8"/>
        <v>0</v>
      </c>
      <c r="F37" s="159">
        <f t="shared" si="8"/>
        <v>0</v>
      </c>
      <c r="G37" s="159">
        <f t="shared" si="8"/>
        <v>0</v>
      </c>
    </row>
    <row r="38" spans="1:7" ht="14.25" x14ac:dyDescent="0.45">
      <c r="A38" s="57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220723065</v>
      </c>
      <c r="Q2" s="18">
        <f>'Formato 7 a)'!C8</f>
        <v>228448372.27500001</v>
      </c>
      <c r="R2" s="18">
        <f>'Formato 7 a)'!D8</f>
        <v>236444065.30462494</v>
      </c>
      <c r="S2" s="18">
        <f>'Formato 7 a)'!E8</f>
        <v>244719607.59028685</v>
      </c>
      <c r="T2" s="18">
        <f>'Formato 7 a)'!F8</f>
        <v>253284793.85594684</v>
      </c>
      <c r="U2" s="18">
        <f>'Formato 7 a)'!G8</f>
        <v>262149761.64090496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20472300</v>
      </c>
      <c r="Q3" s="18">
        <f>'Formato 7 a)'!C9</f>
        <v>21188830.5</v>
      </c>
      <c r="R3" s="18">
        <f>'Formato 7 a)'!D9</f>
        <v>21930439.567499999</v>
      </c>
      <c r="S3" s="18">
        <f>'Formato 7 a)'!E9</f>
        <v>22698004.952362496</v>
      </c>
      <c r="T3" s="18">
        <f>'Formato 7 a)'!F9</f>
        <v>23492435.12569518</v>
      </c>
      <c r="U3" s="18">
        <f>'Formato 7 a)'!G9</f>
        <v>24314670.355094511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6210000</v>
      </c>
      <c r="Q5" s="18">
        <f>'Formato 7 a)'!C11</f>
        <v>6427349.9999999991</v>
      </c>
      <c r="R5" s="18">
        <f>'Formato 7 a)'!D11</f>
        <v>6652307.2499999981</v>
      </c>
      <c r="S5" s="18">
        <f>'Formato 7 a)'!E11</f>
        <v>6885138.0037499974</v>
      </c>
      <c r="T5" s="18">
        <f>'Formato 7 a)'!F11</f>
        <v>7126117.8338812469</v>
      </c>
      <c r="U5" s="18">
        <f>'Formato 7 a)'!G11</f>
        <v>7375531.9580670903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26919004.5</v>
      </c>
      <c r="Q6" s="18">
        <f>'Formato 7 a)'!C12</f>
        <v>27861169.657499999</v>
      </c>
      <c r="R6" s="18">
        <f>'Formato 7 a)'!D12</f>
        <v>28836310.595512498</v>
      </c>
      <c r="S6" s="18">
        <f>'Formato 7 a)'!E12</f>
        <v>29845581.466355432</v>
      </c>
      <c r="T6" s="18">
        <f>'Formato 7 a)'!F12</f>
        <v>30890176.81767787</v>
      </c>
      <c r="U6" s="18">
        <f>'Formato 7 a)'!G12</f>
        <v>31971333.006296594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4450810.5</v>
      </c>
      <c r="Q7" s="18">
        <f>'Formato 7 a)'!C13</f>
        <v>4606588.8674999997</v>
      </c>
      <c r="R7" s="18">
        <f>'Formato 7 a)'!D13</f>
        <v>4767819.4778624997</v>
      </c>
      <c r="S7" s="18">
        <f>'Formato 7 a)'!E13</f>
        <v>4934693.1595876869</v>
      </c>
      <c r="T7" s="18">
        <f>'Formato 7 a)'!F13</f>
        <v>5107407.4201732557</v>
      </c>
      <c r="U7" s="18">
        <f>'Formato 7 a)'!G13</f>
        <v>5286166.6798793189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2245950</v>
      </c>
      <c r="Q8" s="18">
        <f>'Formato 7 a)'!C14</f>
        <v>2324558.25</v>
      </c>
      <c r="R8" s="18">
        <f>'Formato 7 a)'!D14</f>
        <v>2405917.7887499998</v>
      </c>
      <c r="S8" s="18">
        <f>'Formato 7 a)'!E14</f>
        <v>2490124.9113562498</v>
      </c>
      <c r="T8" s="18">
        <f>'Formato 7 a)'!F14</f>
        <v>2577279.2832537182</v>
      </c>
      <c r="U8" s="18">
        <f>'Formato 7 a)'!G14</f>
        <v>2667484.0581675982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157734000</v>
      </c>
      <c r="Q10" s="18">
        <f>'Formato 7 a)'!C16</f>
        <v>163254690</v>
      </c>
      <c r="R10" s="18">
        <f>'Formato 7 a)'!D16</f>
        <v>168968604.14999998</v>
      </c>
      <c r="S10" s="18">
        <f>'Formato 7 a)'!E16</f>
        <v>174882505.29524997</v>
      </c>
      <c r="T10" s="18">
        <f>'Formato 7 a)'!F16</f>
        <v>181003392.9805837</v>
      </c>
      <c r="U10" s="18">
        <f>'Formato 7 a)'!G16</f>
        <v>187338511.73490411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2691000</v>
      </c>
      <c r="Q11" s="18">
        <f>'Formato 7 a)'!C17</f>
        <v>2785185</v>
      </c>
      <c r="R11" s="18">
        <f>'Formato 7 a)'!D17</f>
        <v>2882666.4749999996</v>
      </c>
      <c r="S11" s="18">
        <f>'Formato 7 a)'!E17</f>
        <v>2983559.8016249994</v>
      </c>
      <c r="T11" s="18">
        <f>'Formato 7 a)'!F17</f>
        <v>3087984.3946818742</v>
      </c>
      <c r="U11" s="18">
        <f>'Formato 7 a)'!G17</f>
        <v>3196063.8484957395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214762500</v>
      </c>
      <c r="Q15" s="18">
        <f>'Formato 7 a)'!C22</f>
        <v>222279187.5</v>
      </c>
      <c r="R15" s="18">
        <f>'Formato 7 a)'!D22</f>
        <v>230058959.06249997</v>
      </c>
      <c r="S15" s="18">
        <f>'Formato 7 a)'!E22</f>
        <v>238111022.62968743</v>
      </c>
      <c r="T15" s="18">
        <f>'Formato 7 a)'!F22</f>
        <v>246444908.42172647</v>
      </c>
      <c r="U15" s="18">
        <f>'Formato 7 a)'!G22</f>
        <v>255070480.21648687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183712500</v>
      </c>
      <c r="Q16" s="18">
        <f>'Formato 7 a)'!C23</f>
        <v>190142437.5</v>
      </c>
      <c r="R16" s="18">
        <f>'Formato 7 a)'!D23</f>
        <v>196797422.81249997</v>
      </c>
      <c r="S16" s="18">
        <f>'Formato 7 a)'!E23</f>
        <v>203685332.61093745</v>
      </c>
      <c r="T16" s="18">
        <f>'Formato 7 a)'!F23</f>
        <v>210814319.25232023</v>
      </c>
      <c r="U16" s="18">
        <f>'Formato 7 a)'!G23</f>
        <v>218192820.42615142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31050000</v>
      </c>
      <c r="Q17" s="18">
        <f>'Formato 7 a)'!C24</f>
        <v>32136749.999999996</v>
      </c>
      <c r="R17" s="18">
        <f>'Formato 7 a)'!D24</f>
        <v>33261536.249999993</v>
      </c>
      <c r="S17" s="18">
        <f>'Formato 7 a)'!E24</f>
        <v>34425690.01874999</v>
      </c>
      <c r="T17" s="18">
        <f>'Formato 7 a)'!F24</f>
        <v>35630589.169406235</v>
      </c>
      <c r="U17" s="18">
        <f>'Formato 7 a)'!G24</f>
        <v>36877659.790335454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435485565</v>
      </c>
      <c r="Q23" s="18">
        <f>'Formato 7 a)'!C32</f>
        <v>450727559.77499998</v>
      </c>
      <c r="R23" s="18">
        <f>'Formato 7 a)'!D32</f>
        <v>466503024.36712492</v>
      </c>
      <c r="S23" s="18">
        <f>'Formato 7 a)'!E32</f>
        <v>482830630.21997428</v>
      </c>
      <c r="T23" s="18">
        <f>'Formato 7 a)'!F32</f>
        <v>499729702.2776733</v>
      </c>
      <c r="U23" s="18">
        <f>'Formato 7 a)'!G32</f>
        <v>517220241.85739183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>
    <pageSetUpPr fitToPage="1"/>
  </sheetPr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345" t="s">
        <v>443</v>
      </c>
      <c r="B1" s="345"/>
      <c r="C1" s="345"/>
      <c r="D1" s="345"/>
      <c r="E1" s="345"/>
      <c r="F1" s="345"/>
      <c r="G1" s="345"/>
    </row>
    <row r="2" spans="1:7" customFormat="1" ht="14.25" x14ac:dyDescent="0.45">
      <c r="A2" s="327" t="str">
        <f>ENTIDAD</f>
        <v>Municipio de Valle de Santiago, Gobierno del Estado de Guanajuato</v>
      </c>
      <c r="B2" s="328"/>
      <c r="C2" s="328"/>
      <c r="D2" s="328"/>
      <c r="E2" s="328"/>
      <c r="F2" s="328"/>
      <c r="G2" s="329"/>
    </row>
    <row r="3" spans="1:7" customFormat="1" ht="14.25" x14ac:dyDescent="0.45">
      <c r="A3" s="330" t="s">
        <v>444</v>
      </c>
      <c r="B3" s="331"/>
      <c r="C3" s="331"/>
      <c r="D3" s="331"/>
      <c r="E3" s="331"/>
      <c r="F3" s="331"/>
      <c r="G3" s="332"/>
    </row>
    <row r="4" spans="1:7" customFormat="1" ht="14.25" x14ac:dyDescent="0.45">
      <c r="A4" s="330" t="s">
        <v>118</v>
      </c>
      <c r="B4" s="331"/>
      <c r="C4" s="331"/>
      <c r="D4" s="331"/>
      <c r="E4" s="331"/>
      <c r="F4" s="331"/>
      <c r="G4" s="332"/>
    </row>
    <row r="5" spans="1:7" customFormat="1" ht="14.25" x14ac:dyDescent="0.45">
      <c r="A5" s="330" t="s">
        <v>415</v>
      </c>
      <c r="B5" s="331"/>
      <c r="C5" s="331"/>
      <c r="D5" s="331"/>
      <c r="E5" s="331"/>
      <c r="F5" s="331"/>
      <c r="G5" s="332"/>
    </row>
    <row r="6" spans="1:7" customFormat="1" x14ac:dyDescent="0.25">
      <c r="A6" s="357" t="s">
        <v>3134</v>
      </c>
      <c r="B6" s="50">
        <f>ANIO1P</f>
        <v>2021</v>
      </c>
      <c r="C6" s="355" t="str">
        <f>ANIO2P</f>
        <v>2022 (d)</v>
      </c>
      <c r="D6" s="355" t="str">
        <f>ANIO3P</f>
        <v>2023 (d)</v>
      </c>
      <c r="E6" s="355" t="str">
        <f>ANIO4P</f>
        <v>2024 (d)</v>
      </c>
      <c r="F6" s="355" t="str">
        <f>ANIO5P</f>
        <v>2025 (d)</v>
      </c>
      <c r="G6" s="355" t="str">
        <f>ANIO6P</f>
        <v>2026 (d)</v>
      </c>
    </row>
    <row r="7" spans="1:7" customFormat="1" ht="48" customHeight="1" x14ac:dyDescent="0.25">
      <c r="A7" s="358"/>
      <c r="B7" s="78" t="s">
        <v>3283</v>
      </c>
      <c r="C7" s="356"/>
      <c r="D7" s="356"/>
      <c r="E7" s="356"/>
      <c r="F7" s="356"/>
      <c r="G7" s="356"/>
    </row>
    <row r="8" spans="1:7" x14ac:dyDescent="0.25">
      <c r="A8" s="51" t="s">
        <v>445</v>
      </c>
      <c r="B8" s="158">
        <f>SUM(B9:B17)</f>
        <v>220723065</v>
      </c>
      <c r="C8" s="158">
        <f t="shared" ref="C8:F8" si="0">SUM(C9:C17)</f>
        <v>228448372.27499995</v>
      </c>
      <c r="D8" s="158">
        <f t="shared" si="0"/>
        <v>236444065.30462494</v>
      </c>
      <c r="E8" s="158">
        <f t="shared" si="0"/>
        <v>244719607.59028682</v>
      </c>
      <c r="F8" s="158">
        <f t="shared" si="0"/>
        <v>253284793.85594678</v>
      </c>
      <c r="G8" s="158">
        <f>SUM(G9:G17)</f>
        <v>262149761.64090493</v>
      </c>
    </row>
    <row r="9" spans="1:7" x14ac:dyDescent="0.25">
      <c r="A9" s="52" t="s">
        <v>446</v>
      </c>
      <c r="B9" s="178">
        <v>109299801.4515</v>
      </c>
      <c r="C9" s="178">
        <v>113125294.50230248</v>
      </c>
      <c r="D9" s="178">
        <v>117084679.80988306</v>
      </c>
      <c r="E9" s="178">
        <v>121182643.60322896</v>
      </c>
      <c r="F9" s="178">
        <v>125424036.12934196</v>
      </c>
      <c r="G9" s="178">
        <v>129813877.39386892</v>
      </c>
    </row>
    <row r="10" spans="1:7" x14ac:dyDescent="0.25">
      <c r="A10" s="52" t="s">
        <v>447</v>
      </c>
      <c r="B10" s="178">
        <v>13357282.544999998</v>
      </c>
      <c r="C10" s="178">
        <v>13824787.434074996</v>
      </c>
      <c r="D10" s="178">
        <v>14308654.99426762</v>
      </c>
      <c r="E10" s="178">
        <v>14809457.919066986</v>
      </c>
      <c r="F10" s="178">
        <v>15327788.946234329</v>
      </c>
      <c r="G10" s="178">
        <v>15864261.559352528</v>
      </c>
    </row>
    <row r="11" spans="1:7" x14ac:dyDescent="0.25">
      <c r="A11" s="52" t="s">
        <v>448</v>
      </c>
      <c r="B11" s="178">
        <v>42759201.433499999</v>
      </c>
      <c r="C11" s="178">
        <v>44255773.483672492</v>
      </c>
      <c r="D11" s="178">
        <v>45804725.555601023</v>
      </c>
      <c r="E11" s="178">
        <v>47407890.950047053</v>
      </c>
      <c r="F11" s="178">
        <v>49067167.133298695</v>
      </c>
      <c r="G11" s="178">
        <v>50784517.982964143</v>
      </c>
    </row>
    <row r="12" spans="1:7" x14ac:dyDescent="0.25">
      <c r="A12" s="52" t="s">
        <v>449</v>
      </c>
      <c r="B12" s="178">
        <v>40463534.07</v>
      </c>
      <c r="C12" s="178">
        <v>41879757.762449995</v>
      </c>
      <c r="D12" s="178">
        <v>43345549.284135744</v>
      </c>
      <c r="E12" s="178">
        <v>44862643.509080492</v>
      </c>
      <c r="F12" s="178">
        <v>46432836.031898305</v>
      </c>
      <c r="G12" s="178">
        <v>48057985.293014742</v>
      </c>
    </row>
    <row r="13" spans="1:7" x14ac:dyDescent="0.25">
      <c r="A13" s="52" t="s">
        <v>450</v>
      </c>
      <c r="B13" s="178">
        <v>5114245.5</v>
      </c>
      <c r="C13" s="178">
        <v>5293244.0924999993</v>
      </c>
      <c r="D13" s="178">
        <v>5478507.6357374992</v>
      </c>
      <c r="E13" s="178">
        <v>5670255.4029883109</v>
      </c>
      <c r="F13" s="178">
        <v>5868714.3420929015</v>
      </c>
      <c r="G13" s="178">
        <v>6074119.3440661523</v>
      </c>
    </row>
    <row r="14" spans="1:7" x14ac:dyDescent="0.25">
      <c r="A14" s="52" t="s">
        <v>451</v>
      </c>
      <c r="B14" s="178">
        <v>9522000</v>
      </c>
      <c r="C14" s="178">
        <v>9855270</v>
      </c>
      <c r="D14" s="178">
        <v>10200204.449999999</v>
      </c>
      <c r="E14" s="178">
        <v>10557211.605749998</v>
      </c>
      <c r="F14" s="178">
        <v>10926714.011951247</v>
      </c>
      <c r="G14" s="178">
        <v>11309149.00236954</v>
      </c>
    </row>
    <row r="15" spans="1:7" x14ac:dyDescent="0.25">
      <c r="A15" s="52" t="s">
        <v>452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</row>
    <row r="16" spans="1:7" x14ac:dyDescent="0.25">
      <c r="A16" s="52" t="s">
        <v>453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</row>
    <row r="17" spans="1:7" x14ac:dyDescent="0.25">
      <c r="A17" s="52" t="s">
        <v>454</v>
      </c>
      <c r="B17" s="178">
        <v>206999.99999999997</v>
      </c>
      <c r="C17" s="178">
        <v>214244.99999999994</v>
      </c>
      <c r="D17" s="178">
        <v>221743.57499999992</v>
      </c>
      <c r="E17" s="178">
        <v>229504.60012499991</v>
      </c>
      <c r="F17" s="178">
        <v>237537.26112937488</v>
      </c>
      <c r="G17" s="178">
        <v>245851.06526890298</v>
      </c>
    </row>
    <row r="18" spans="1:7" ht="14.25" x14ac:dyDescent="0.45">
      <c r="A18" s="79"/>
      <c r="B18" s="53"/>
      <c r="C18" s="53"/>
      <c r="D18" s="53"/>
      <c r="E18" s="53"/>
      <c r="F18" s="53"/>
      <c r="G18" s="53"/>
    </row>
    <row r="19" spans="1:7" x14ac:dyDescent="0.25">
      <c r="A19" s="54" t="s">
        <v>455</v>
      </c>
      <c r="B19" s="156">
        <f>SUM(B20:B28)</f>
        <v>214762499.99999997</v>
      </c>
      <c r="C19" s="156">
        <f>SUM(C20:C28)</f>
        <v>222279187.49999997</v>
      </c>
      <c r="D19" s="156">
        <f t="shared" ref="D19:G19" si="1">SUM(D20:D28)</f>
        <v>230058959.06249994</v>
      </c>
      <c r="E19" s="156">
        <f t="shared" si="1"/>
        <v>238111022.6296874</v>
      </c>
      <c r="F19" s="156">
        <f t="shared" si="1"/>
        <v>246444908.42172647</v>
      </c>
      <c r="G19" s="156">
        <f t="shared" si="1"/>
        <v>255070480.21648687</v>
      </c>
    </row>
    <row r="20" spans="1:7" x14ac:dyDescent="0.25">
      <c r="A20" s="52" t="s">
        <v>446</v>
      </c>
      <c r="B20" s="178">
        <v>59305714.244999997</v>
      </c>
      <c r="C20" s="178">
        <v>61381414.243574992</v>
      </c>
      <c r="D20" s="178">
        <v>63529763.742100112</v>
      </c>
      <c r="E20" s="178">
        <v>65753305.473073609</v>
      </c>
      <c r="F20" s="178">
        <v>68054671.164631173</v>
      </c>
      <c r="G20" s="178">
        <v>70436584.655393258</v>
      </c>
    </row>
    <row r="21" spans="1:7" x14ac:dyDescent="0.25">
      <c r="A21" s="52" t="s">
        <v>447</v>
      </c>
      <c r="B21" s="178">
        <v>15757874.999999998</v>
      </c>
      <c r="C21" s="178">
        <v>16309400.624999996</v>
      </c>
      <c r="D21" s="178">
        <v>16880229.646874994</v>
      </c>
      <c r="E21" s="178">
        <v>17471037.684515618</v>
      </c>
      <c r="F21" s="178">
        <v>18082524.003473662</v>
      </c>
      <c r="G21" s="178">
        <v>18715412.34359524</v>
      </c>
    </row>
    <row r="22" spans="1:7" x14ac:dyDescent="0.25">
      <c r="A22" s="52" t="s">
        <v>448</v>
      </c>
      <c r="B22" s="178">
        <v>13775849.999999998</v>
      </c>
      <c r="C22" s="178">
        <v>14258004.749999996</v>
      </c>
      <c r="D22" s="178">
        <v>14757034.916249994</v>
      </c>
      <c r="E22" s="178">
        <v>15273531.138318744</v>
      </c>
      <c r="F22" s="178">
        <v>15808104.728159899</v>
      </c>
      <c r="G22" s="178">
        <v>16361388.393645493</v>
      </c>
    </row>
    <row r="23" spans="1:7" x14ac:dyDescent="0.25">
      <c r="A23" s="52" t="s">
        <v>449</v>
      </c>
      <c r="B23" s="178">
        <v>103499.99999999999</v>
      </c>
      <c r="C23" s="178">
        <v>107122.49999999997</v>
      </c>
      <c r="D23" s="178">
        <v>110871.78749999996</v>
      </c>
      <c r="E23" s="178">
        <v>114752.30006249995</v>
      </c>
      <c r="F23" s="178">
        <v>118768.63056468744</v>
      </c>
      <c r="G23" s="178">
        <v>122925.53263445149</v>
      </c>
    </row>
    <row r="24" spans="1:7" x14ac:dyDescent="0.25">
      <c r="A24" s="52" t="s">
        <v>450</v>
      </c>
      <c r="B24" s="178">
        <v>7925667.9155999999</v>
      </c>
      <c r="C24" s="178">
        <v>8203066.2926459992</v>
      </c>
      <c r="D24" s="178">
        <v>8490173.6128886081</v>
      </c>
      <c r="E24" s="178">
        <v>8787329.6893397085</v>
      </c>
      <c r="F24" s="178">
        <v>9094886.2284665983</v>
      </c>
      <c r="G24" s="178">
        <v>9413207.2464629281</v>
      </c>
    </row>
    <row r="25" spans="1:7" x14ac:dyDescent="0.25">
      <c r="A25" s="52" t="s">
        <v>451</v>
      </c>
      <c r="B25" s="178">
        <v>114884999.99999999</v>
      </c>
      <c r="C25" s="178">
        <v>118905974.99999997</v>
      </c>
      <c r="D25" s="178">
        <v>123067684.12499996</v>
      </c>
      <c r="E25" s="178">
        <v>127375053.06937495</v>
      </c>
      <c r="F25" s="178">
        <v>131833179.92680307</v>
      </c>
      <c r="G25" s="178">
        <v>136447341.22424117</v>
      </c>
    </row>
    <row r="26" spans="1:7" x14ac:dyDescent="0.25">
      <c r="A26" s="52" t="s">
        <v>452</v>
      </c>
      <c r="B26" s="178">
        <v>0</v>
      </c>
      <c r="C26" s="178">
        <v>0</v>
      </c>
      <c r="D26" s="178">
        <v>0</v>
      </c>
      <c r="E26" s="178">
        <v>0</v>
      </c>
      <c r="F26" s="178">
        <v>0</v>
      </c>
      <c r="G26" s="178">
        <v>0</v>
      </c>
    </row>
    <row r="27" spans="1:7" x14ac:dyDescent="0.25">
      <c r="A27" s="52" t="s">
        <v>456</v>
      </c>
      <c r="B27" s="178">
        <v>0</v>
      </c>
      <c r="C27" s="178">
        <v>0</v>
      </c>
      <c r="D27" s="178">
        <v>0</v>
      </c>
      <c r="E27" s="178">
        <v>0</v>
      </c>
      <c r="F27" s="178">
        <v>0</v>
      </c>
      <c r="G27" s="178">
        <v>0</v>
      </c>
    </row>
    <row r="28" spans="1:7" x14ac:dyDescent="0.25">
      <c r="A28" s="52" t="s">
        <v>454</v>
      </c>
      <c r="B28" s="178">
        <v>3008892.8393999995</v>
      </c>
      <c r="C28" s="178">
        <v>3114204.0887789992</v>
      </c>
      <c r="D28" s="178">
        <v>3223201.2318862639</v>
      </c>
      <c r="E28" s="178">
        <v>3336013.275002283</v>
      </c>
      <c r="F28" s="178">
        <v>3452773.7396273627</v>
      </c>
      <c r="G28" s="178">
        <v>3573620.8205143199</v>
      </c>
    </row>
    <row r="29" spans="1:7" ht="14.25" x14ac:dyDescent="0.45">
      <c r="A29" s="53"/>
      <c r="B29" s="53"/>
      <c r="C29" s="53"/>
      <c r="D29" s="53"/>
      <c r="E29" s="53"/>
      <c r="F29" s="53"/>
      <c r="G29" s="53"/>
    </row>
    <row r="30" spans="1:7" x14ac:dyDescent="0.25">
      <c r="A30" s="54" t="s">
        <v>457</v>
      </c>
      <c r="B30" s="156">
        <f t="shared" ref="B30:G30" si="2">B8+B19</f>
        <v>435485565</v>
      </c>
      <c r="C30" s="156">
        <f t="shared" si="2"/>
        <v>450727559.77499992</v>
      </c>
      <c r="D30" s="156">
        <f t="shared" si="2"/>
        <v>466503024.36712492</v>
      </c>
      <c r="E30" s="156">
        <f t="shared" si="2"/>
        <v>482830630.21997422</v>
      </c>
      <c r="F30" s="156">
        <f t="shared" si="2"/>
        <v>499729702.27767324</v>
      </c>
      <c r="G30" s="156">
        <f t="shared" si="2"/>
        <v>517220241.85739183</v>
      </c>
    </row>
    <row r="31" spans="1:7" ht="14.25" x14ac:dyDescent="0.45">
      <c r="A31" s="57"/>
      <c r="B31" s="57"/>
      <c r="C31" s="57"/>
      <c r="D31" s="57"/>
      <c r="E31" s="57"/>
      <c r="F31" s="57"/>
      <c r="G31" s="57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220723065</v>
      </c>
      <c r="Q2" s="18">
        <f>'Formato 7 b)'!C8</f>
        <v>228448372.27499995</v>
      </c>
      <c r="R2" s="18">
        <f>'Formato 7 b)'!D8</f>
        <v>236444065.30462494</v>
      </c>
      <c r="S2" s="18">
        <f>'Formato 7 b)'!E8</f>
        <v>244719607.59028682</v>
      </c>
      <c r="T2" s="18">
        <f>'Formato 7 b)'!F8</f>
        <v>253284793.85594678</v>
      </c>
      <c r="U2" s="18">
        <f>'Formato 7 b)'!G8</f>
        <v>262149761.64090493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109299801.4515</v>
      </c>
      <c r="Q3" s="18">
        <f>'Formato 7 b)'!C9</f>
        <v>113125294.50230248</v>
      </c>
      <c r="R3" s="18">
        <f>'Formato 7 b)'!D9</f>
        <v>117084679.80988306</v>
      </c>
      <c r="S3" s="18">
        <f>'Formato 7 b)'!E9</f>
        <v>121182643.60322896</v>
      </c>
      <c r="T3" s="18">
        <f>'Formato 7 b)'!F9</f>
        <v>125424036.12934196</v>
      </c>
      <c r="U3" s="18">
        <f>'Formato 7 b)'!G9</f>
        <v>129813877.39386892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13357282.544999998</v>
      </c>
      <c r="Q4" s="18">
        <f>'Formato 7 b)'!C10</f>
        <v>13824787.434074996</v>
      </c>
      <c r="R4" s="18">
        <f>'Formato 7 b)'!D10</f>
        <v>14308654.99426762</v>
      </c>
      <c r="S4" s="18">
        <f>'Formato 7 b)'!E10</f>
        <v>14809457.919066986</v>
      </c>
      <c r="T4" s="18">
        <f>'Formato 7 b)'!F10</f>
        <v>15327788.946234329</v>
      </c>
      <c r="U4" s="18">
        <f>'Formato 7 b)'!G10</f>
        <v>15864261.559352528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42759201.433499999</v>
      </c>
      <c r="Q5" s="18">
        <f>'Formato 7 b)'!C11</f>
        <v>44255773.483672492</v>
      </c>
      <c r="R5" s="18">
        <f>'Formato 7 b)'!D11</f>
        <v>45804725.555601023</v>
      </c>
      <c r="S5" s="18">
        <f>'Formato 7 b)'!E11</f>
        <v>47407890.950047053</v>
      </c>
      <c r="T5" s="18">
        <f>'Formato 7 b)'!F11</f>
        <v>49067167.133298695</v>
      </c>
      <c r="U5" s="18">
        <f>'Formato 7 b)'!G11</f>
        <v>50784517.982964143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40463534.07</v>
      </c>
      <c r="Q6" s="18">
        <f>'Formato 7 b)'!C12</f>
        <v>41879757.762449995</v>
      </c>
      <c r="R6" s="18">
        <f>'Formato 7 b)'!D12</f>
        <v>43345549.284135744</v>
      </c>
      <c r="S6" s="18">
        <f>'Formato 7 b)'!E12</f>
        <v>44862643.509080492</v>
      </c>
      <c r="T6" s="18">
        <f>'Formato 7 b)'!F12</f>
        <v>46432836.031898305</v>
      </c>
      <c r="U6" s="18">
        <f>'Formato 7 b)'!G12</f>
        <v>48057985.293014742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5114245.5</v>
      </c>
      <c r="Q7" s="18">
        <f>'Formato 7 b)'!C13</f>
        <v>5293244.0924999993</v>
      </c>
      <c r="R7" s="18">
        <f>'Formato 7 b)'!D13</f>
        <v>5478507.6357374992</v>
      </c>
      <c r="S7" s="18">
        <f>'Formato 7 b)'!E13</f>
        <v>5670255.4029883109</v>
      </c>
      <c r="T7" s="18">
        <f>'Formato 7 b)'!F13</f>
        <v>5868714.3420929015</v>
      </c>
      <c r="U7" s="18">
        <f>'Formato 7 b)'!G13</f>
        <v>6074119.3440661523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9522000</v>
      </c>
      <c r="Q8" s="18">
        <f>'Formato 7 b)'!C14</f>
        <v>9855270</v>
      </c>
      <c r="R8" s="18">
        <f>'Formato 7 b)'!D14</f>
        <v>10200204.449999999</v>
      </c>
      <c r="S8" s="18">
        <f>'Formato 7 b)'!E14</f>
        <v>10557211.605749998</v>
      </c>
      <c r="T8" s="18">
        <f>'Formato 7 b)'!F14</f>
        <v>10926714.011951247</v>
      </c>
      <c r="U8" s="18">
        <f>'Formato 7 b)'!G14</f>
        <v>11309149.00236954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206999.99999999997</v>
      </c>
      <c r="Q11" s="18">
        <f>'Formato 7 b)'!C17</f>
        <v>214244.99999999994</v>
      </c>
      <c r="R11" s="18">
        <f>'Formato 7 b)'!D17</f>
        <v>221743.57499999992</v>
      </c>
      <c r="S11" s="18">
        <f>'Formato 7 b)'!E17</f>
        <v>229504.60012499991</v>
      </c>
      <c r="T11" s="18">
        <f>'Formato 7 b)'!F17</f>
        <v>237537.26112937488</v>
      </c>
      <c r="U11" s="18">
        <f>'Formato 7 b)'!G17</f>
        <v>245851.06526890298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214762499.99999997</v>
      </c>
      <c r="Q12" s="18">
        <f>'Formato 7 b)'!C19</f>
        <v>222279187.49999997</v>
      </c>
      <c r="R12" s="18">
        <f>'Formato 7 b)'!D19</f>
        <v>230058959.06249994</v>
      </c>
      <c r="S12" s="18">
        <f>'Formato 7 b)'!E19</f>
        <v>238111022.6296874</v>
      </c>
      <c r="T12" s="18">
        <f>'Formato 7 b)'!F19</f>
        <v>246444908.42172647</v>
      </c>
      <c r="U12" s="18">
        <f>'Formato 7 b)'!G19</f>
        <v>255070480.21648687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59305714.244999997</v>
      </c>
      <c r="Q13" s="18">
        <f>'Formato 7 b)'!C20</f>
        <v>61381414.243574992</v>
      </c>
      <c r="R13" s="18">
        <f>'Formato 7 b)'!D20</f>
        <v>63529763.742100112</v>
      </c>
      <c r="S13" s="18">
        <f>'Formato 7 b)'!E20</f>
        <v>65753305.473073609</v>
      </c>
      <c r="T13" s="18">
        <f>'Formato 7 b)'!F20</f>
        <v>68054671.164631173</v>
      </c>
      <c r="U13" s="18">
        <f>'Formato 7 b)'!G20</f>
        <v>70436584.655393258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15757874.999999998</v>
      </c>
      <c r="Q14" s="18">
        <f>'Formato 7 b)'!C21</f>
        <v>16309400.624999996</v>
      </c>
      <c r="R14" s="18">
        <f>'Formato 7 b)'!D21</f>
        <v>16880229.646874994</v>
      </c>
      <c r="S14" s="18">
        <f>'Formato 7 b)'!E21</f>
        <v>17471037.684515618</v>
      </c>
      <c r="T14" s="18">
        <f>'Formato 7 b)'!F21</f>
        <v>18082524.003473662</v>
      </c>
      <c r="U14" s="18">
        <f>'Formato 7 b)'!G21</f>
        <v>18715412.34359524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13775849.999999998</v>
      </c>
      <c r="Q15" s="18">
        <f>'Formato 7 b)'!C22</f>
        <v>14258004.749999996</v>
      </c>
      <c r="R15" s="18">
        <f>'Formato 7 b)'!D22</f>
        <v>14757034.916249994</v>
      </c>
      <c r="S15" s="18">
        <f>'Formato 7 b)'!E22</f>
        <v>15273531.138318744</v>
      </c>
      <c r="T15" s="18">
        <f>'Formato 7 b)'!F22</f>
        <v>15808104.728159899</v>
      </c>
      <c r="U15" s="18">
        <f>'Formato 7 b)'!G22</f>
        <v>16361388.393645493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103499.99999999999</v>
      </c>
      <c r="Q16" s="18">
        <f>'Formato 7 b)'!C23</f>
        <v>107122.49999999997</v>
      </c>
      <c r="R16" s="18">
        <f>'Formato 7 b)'!D23</f>
        <v>110871.78749999996</v>
      </c>
      <c r="S16" s="18">
        <f>'Formato 7 b)'!E23</f>
        <v>114752.30006249995</v>
      </c>
      <c r="T16" s="18">
        <f>'Formato 7 b)'!F23</f>
        <v>118768.63056468744</v>
      </c>
      <c r="U16" s="18">
        <f>'Formato 7 b)'!G23</f>
        <v>122925.53263445149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7925667.9155999999</v>
      </c>
      <c r="Q17" s="18">
        <f>'Formato 7 b)'!C24</f>
        <v>8203066.2926459992</v>
      </c>
      <c r="R17" s="18">
        <f>'Formato 7 b)'!D24</f>
        <v>8490173.6128886081</v>
      </c>
      <c r="S17" s="18">
        <f>'Formato 7 b)'!E24</f>
        <v>8787329.6893397085</v>
      </c>
      <c r="T17" s="18">
        <f>'Formato 7 b)'!F24</f>
        <v>9094886.2284665983</v>
      </c>
      <c r="U17" s="18">
        <f>'Formato 7 b)'!G24</f>
        <v>9413207.2464629281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114884999.99999999</v>
      </c>
      <c r="Q18" s="18">
        <f>'Formato 7 b)'!C25</f>
        <v>118905974.99999997</v>
      </c>
      <c r="R18" s="18">
        <f>'Formato 7 b)'!D25</f>
        <v>123067684.12499996</v>
      </c>
      <c r="S18" s="18">
        <f>'Formato 7 b)'!E25</f>
        <v>127375053.06937495</v>
      </c>
      <c r="T18" s="18">
        <f>'Formato 7 b)'!F25</f>
        <v>131833179.92680307</v>
      </c>
      <c r="U18" s="18">
        <f>'Formato 7 b)'!G25</f>
        <v>136447341.22424117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3008892.8393999995</v>
      </c>
      <c r="Q21" s="18">
        <f>'Formato 7 b)'!C28</f>
        <v>3114204.0887789992</v>
      </c>
      <c r="R21" s="18">
        <f>'Formato 7 b)'!D28</f>
        <v>3223201.2318862639</v>
      </c>
      <c r="S21" s="18">
        <f>'Formato 7 b)'!E28</f>
        <v>3336013.275002283</v>
      </c>
      <c r="T21" s="18">
        <f>'Formato 7 b)'!F28</f>
        <v>3452773.7396273627</v>
      </c>
      <c r="U21" s="18">
        <f>'Formato 7 b)'!G28</f>
        <v>3573620.8205143199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435485565</v>
      </c>
      <c r="Q22" s="18">
        <f>'Formato 7 b)'!C30</f>
        <v>450727559.77499992</v>
      </c>
      <c r="R22" s="18">
        <f>'Formato 7 b)'!D30</f>
        <v>466503024.36712492</v>
      </c>
      <c r="S22" s="18">
        <f>'Formato 7 b)'!E30</f>
        <v>482830630.21997422</v>
      </c>
      <c r="T22" s="18">
        <f>'Formato 7 b)'!F30</f>
        <v>499729702.27767324</v>
      </c>
      <c r="U22" s="18">
        <f>'Formato 7 b)'!G30</f>
        <v>517220241.85739183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>
    <pageSetUpPr fitToPage="1"/>
  </sheetPr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81" customFormat="1" ht="37.5" customHeight="1" x14ac:dyDescent="0.45">
      <c r="A1" s="345" t="s">
        <v>458</v>
      </c>
      <c r="B1" s="345"/>
      <c r="C1" s="345"/>
      <c r="D1" s="345"/>
      <c r="E1" s="345"/>
      <c r="F1" s="345"/>
      <c r="G1" s="345"/>
    </row>
    <row r="2" spans="1:7" ht="14.25" x14ac:dyDescent="0.45">
      <c r="A2" s="327" t="str">
        <f>ENTIDAD</f>
        <v>Municipio de Valle de Santiago, Gobierno del Estado de Guanajuato</v>
      </c>
      <c r="B2" s="328"/>
      <c r="C2" s="328"/>
      <c r="D2" s="328"/>
      <c r="E2" s="328"/>
      <c r="F2" s="328"/>
      <c r="G2" s="329"/>
    </row>
    <row r="3" spans="1:7" ht="14.25" x14ac:dyDescent="0.45">
      <c r="A3" s="330" t="s">
        <v>459</v>
      </c>
      <c r="B3" s="331"/>
      <c r="C3" s="331"/>
      <c r="D3" s="331"/>
      <c r="E3" s="331"/>
      <c r="F3" s="331"/>
      <c r="G3" s="332"/>
    </row>
    <row r="4" spans="1:7" ht="14.25" x14ac:dyDescent="0.45">
      <c r="A4" s="336" t="s">
        <v>118</v>
      </c>
      <c r="B4" s="337"/>
      <c r="C4" s="337"/>
      <c r="D4" s="337"/>
      <c r="E4" s="337"/>
      <c r="F4" s="337"/>
      <c r="G4" s="338"/>
    </row>
    <row r="5" spans="1:7" x14ac:dyDescent="0.25">
      <c r="A5" s="362" t="s">
        <v>3280</v>
      </c>
      <c r="B5" s="360" t="str">
        <f>ANIO5R</f>
        <v>2015 ¹ (c)</v>
      </c>
      <c r="C5" s="360" t="str">
        <f>ANIO4R</f>
        <v>2016 ¹ (c)</v>
      </c>
      <c r="D5" s="360" t="str">
        <f>ANIO3R</f>
        <v>2017 ¹ (c)</v>
      </c>
      <c r="E5" s="360" t="str">
        <f>ANIO2R</f>
        <v>2018 ¹ (c)</v>
      </c>
      <c r="F5" s="360" t="str">
        <f>ANIO1R</f>
        <v>2019 ¹ (c)</v>
      </c>
      <c r="G5" s="50">
        <f>ANIO_INFORME</f>
        <v>2020</v>
      </c>
    </row>
    <row r="6" spans="1:7" ht="32.1" customHeight="1" x14ac:dyDescent="0.25">
      <c r="A6" s="363"/>
      <c r="B6" s="361"/>
      <c r="C6" s="361"/>
      <c r="D6" s="361"/>
      <c r="E6" s="361"/>
      <c r="F6" s="361"/>
      <c r="G6" s="78" t="s">
        <v>3286</v>
      </c>
    </row>
    <row r="7" spans="1:7" x14ac:dyDescent="0.25">
      <c r="A7" s="51" t="s">
        <v>460</v>
      </c>
      <c r="B7" s="301">
        <f>SUM(B8:B19)</f>
        <v>154959780.27999997</v>
      </c>
      <c r="C7" s="301">
        <f t="shared" ref="C7:F7" si="0">SUM(C8:C19)</f>
        <v>175786371.61000001</v>
      </c>
      <c r="D7" s="301">
        <f t="shared" si="0"/>
        <v>187988678.62000003</v>
      </c>
      <c r="E7" s="301">
        <f t="shared" si="0"/>
        <v>198541775.07999998</v>
      </c>
      <c r="F7" s="301">
        <f t="shared" si="0"/>
        <v>211540540.31</v>
      </c>
      <c r="G7" s="301">
        <f>SUM(G8:G19)</f>
        <v>111586155.72000001</v>
      </c>
    </row>
    <row r="8" spans="1:7" x14ac:dyDescent="0.25">
      <c r="A8" s="52" t="s">
        <v>461</v>
      </c>
      <c r="B8" s="191">
        <v>15001560.93</v>
      </c>
      <c r="C8" s="180">
        <v>15040551.369999999</v>
      </c>
      <c r="D8" s="191">
        <v>17418028.440000001</v>
      </c>
      <c r="E8" s="180">
        <v>17265944.629999999</v>
      </c>
      <c r="F8" s="320">
        <v>18726958.239999998</v>
      </c>
      <c r="G8" s="241">
        <v>18769161.57</v>
      </c>
    </row>
    <row r="9" spans="1:7" x14ac:dyDescent="0.25">
      <c r="A9" s="52" t="s">
        <v>462</v>
      </c>
      <c r="B9" s="191">
        <v>0</v>
      </c>
      <c r="C9" s="180">
        <v>0</v>
      </c>
      <c r="D9" s="191">
        <v>0</v>
      </c>
      <c r="E9" s="180">
        <v>0</v>
      </c>
      <c r="F9" s="320">
        <v>0</v>
      </c>
      <c r="G9" s="241">
        <v>0</v>
      </c>
    </row>
    <row r="10" spans="1:7" x14ac:dyDescent="0.25">
      <c r="A10" s="52" t="s">
        <v>463</v>
      </c>
      <c r="B10" s="191">
        <v>142005</v>
      </c>
      <c r="C10" s="180">
        <v>187717</v>
      </c>
      <c r="D10" s="191">
        <v>304400</v>
      </c>
      <c r="E10" s="180">
        <v>5738426.1200000001</v>
      </c>
      <c r="F10" s="320">
        <v>1569712.75</v>
      </c>
      <c r="G10" s="241">
        <v>1920730</v>
      </c>
    </row>
    <row r="11" spans="1:7" x14ac:dyDescent="0.25">
      <c r="A11" s="52" t="s">
        <v>464</v>
      </c>
      <c r="B11" s="191">
        <v>11396868.09</v>
      </c>
      <c r="C11" s="180">
        <v>20329496.73</v>
      </c>
      <c r="D11" s="191">
        <v>23896599.329999998</v>
      </c>
      <c r="E11" s="180">
        <v>23801553.41</v>
      </c>
      <c r="F11" s="320">
        <v>24094063.550000001</v>
      </c>
      <c r="G11" s="241">
        <v>11242797.49</v>
      </c>
    </row>
    <row r="12" spans="1:7" x14ac:dyDescent="0.25">
      <c r="A12" s="52" t="s">
        <v>465</v>
      </c>
      <c r="B12" s="191">
        <v>2187891.75</v>
      </c>
      <c r="C12" s="180">
        <v>2751825.94</v>
      </c>
      <c r="D12" s="191">
        <v>3596206.82</v>
      </c>
      <c r="E12" s="180">
        <v>4109665.89</v>
      </c>
      <c r="F12" s="320">
        <v>4584706.93</v>
      </c>
      <c r="G12" s="241">
        <v>1595517.31</v>
      </c>
    </row>
    <row r="13" spans="1:7" x14ac:dyDescent="0.25">
      <c r="A13" s="55" t="s">
        <v>466</v>
      </c>
      <c r="B13" s="191">
        <v>2103030.7200000002</v>
      </c>
      <c r="C13" s="180">
        <v>2643629.5099999998</v>
      </c>
      <c r="D13" s="191">
        <v>1771060.76</v>
      </c>
      <c r="E13" s="180">
        <v>1598221.26</v>
      </c>
      <c r="F13" s="320">
        <v>2322233.85</v>
      </c>
      <c r="G13" s="241">
        <v>643780.11</v>
      </c>
    </row>
    <row r="14" spans="1:7" x14ac:dyDescent="0.25">
      <c r="A14" s="52" t="s">
        <v>467</v>
      </c>
      <c r="B14" s="191">
        <v>0</v>
      </c>
      <c r="C14" s="180">
        <v>0</v>
      </c>
      <c r="D14" s="191">
        <v>0</v>
      </c>
      <c r="E14" s="180">
        <v>0</v>
      </c>
      <c r="F14" s="320">
        <v>0</v>
      </c>
      <c r="G14" s="241">
        <v>0</v>
      </c>
    </row>
    <row r="15" spans="1:7" x14ac:dyDescent="0.25">
      <c r="A15" s="52" t="s">
        <v>468</v>
      </c>
      <c r="B15" s="191">
        <v>108760072.39999999</v>
      </c>
      <c r="C15" s="180">
        <v>123127586.30000001</v>
      </c>
      <c r="D15" s="191">
        <v>133446883.19000001</v>
      </c>
      <c r="E15" s="180">
        <v>141704600.88</v>
      </c>
      <c r="F15" s="320">
        <v>157700128.43000001</v>
      </c>
      <c r="G15" s="243">
        <v>76467020.020000011</v>
      </c>
    </row>
    <row r="16" spans="1:7" x14ac:dyDescent="0.25">
      <c r="A16" s="52" t="s">
        <v>469</v>
      </c>
      <c r="B16" s="191">
        <v>1951515.7599999998</v>
      </c>
      <c r="C16" s="180">
        <v>2406384.89</v>
      </c>
      <c r="D16" s="191">
        <v>2715618.94</v>
      </c>
      <c r="E16" s="180">
        <v>2858362.89</v>
      </c>
      <c r="F16" s="320">
        <v>2542736.56</v>
      </c>
      <c r="G16" s="243">
        <v>947149.22</v>
      </c>
    </row>
    <row r="17" spans="1:7" x14ac:dyDescent="0.25">
      <c r="A17" s="52" t="s">
        <v>3290</v>
      </c>
      <c r="B17" s="191">
        <v>0</v>
      </c>
      <c r="C17" s="180">
        <v>0</v>
      </c>
      <c r="D17" s="191">
        <v>0</v>
      </c>
      <c r="E17" s="180">
        <v>0</v>
      </c>
      <c r="F17" s="180">
        <v>0</v>
      </c>
      <c r="G17" s="180">
        <v>0</v>
      </c>
    </row>
    <row r="18" spans="1:7" x14ac:dyDescent="0.25">
      <c r="A18" s="52" t="s">
        <v>470</v>
      </c>
      <c r="B18" s="191">
        <v>3936848.66</v>
      </c>
      <c r="C18" s="180">
        <v>2953816.31</v>
      </c>
      <c r="D18" s="191">
        <v>2739878.15</v>
      </c>
      <c r="E18" s="180">
        <v>1465000</v>
      </c>
      <c r="F18" s="180">
        <v>0</v>
      </c>
      <c r="G18" s="180">
        <v>0</v>
      </c>
    </row>
    <row r="19" spans="1:7" x14ac:dyDescent="0.25">
      <c r="A19" s="52" t="s">
        <v>471</v>
      </c>
      <c r="B19" s="191">
        <v>9479986.9699999988</v>
      </c>
      <c r="C19" s="180">
        <v>6345363.5600000005</v>
      </c>
      <c r="D19" s="191">
        <v>2100002.9900000002</v>
      </c>
      <c r="E19" s="180">
        <v>0</v>
      </c>
      <c r="F19" s="180">
        <v>0</v>
      </c>
      <c r="G19" s="180">
        <v>0</v>
      </c>
    </row>
    <row r="20" spans="1:7" ht="14.25" x14ac:dyDescent="0.45">
      <c r="A20" s="53"/>
      <c r="B20" s="53"/>
      <c r="C20" s="53"/>
      <c r="D20" s="53"/>
      <c r="E20" s="53"/>
      <c r="F20" s="53"/>
      <c r="G20" s="53"/>
    </row>
    <row r="21" spans="1:7" x14ac:dyDescent="0.25">
      <c r="A21" s="54" t="s">
        <v>477</v>
      </c>
      <c r="B21" s="206">
        <f>SUM(B22:B26)</f>
        <v>232956323.80000001</v>
      </c>
      <c r="C21" s="206">
        <f t="shared" ref="C21:F21" si="1">SUM(C22:C26)</f>
        <v>258165757.25999999</v>
      </c>
      <c r="D21" s="206">
        <f t="shared" si="1"/>
        <v>233008331.42000002</v>
      </c>
      <c r="E21" s="206">
        <f t="shared" si="1"/>
        <v>198643279.28</v>
      </c>
      <c r="F21" s="206">
        <f t="shared" si="1"/>
        <v>203373210.88</v>
      </c>
      <c r="G21" s="206">
        <f>SUM(G22:G26)</f>
        <v>107751012.59999999</v>
      </c>
    </row>
    <row r="22" spans="1:7" x14ac:dyDescent="0.25">
      <c r="A22" s="52" t="s">
        <v>472</v>
      </c>
      <c r="B22" s="191">
        <v>134469574</v>
      </c>
      <c r="C22" s="180">
        <v>139626306</v>
      </c>
      <c r="D22" s="180">
        <v>151367358</v>
      </c>
      <c r="E22" s="299">
        <f>73102389+85477569</f>
        <v>158579958</v>
      </c>
      <c r="F22" s="181">
        <v>177540275</v>
      </c>
      <c r="G22" s="243">
        <v>99578460</v>
      </c>
    </row>
    <row r="23" spans="1:7" x14ac:dyDescent="0.25">
      <c r="A23" s="52" t="s">
        <v>473</v>
      </c>
      <c r="B23" s="191">
        <v>33020786.050000001</v>
      </c>
      <c r="C23" s="180">
        <v>72269216.909999996</v>
      </c>
      <c r="D23" s="180">
        <v>77474589.400000006</v>
      </c>
      <c r="E23" s="299">
        <f>8420670.41+30001009.81-1465000</f>
        <v>36956680.219999999</v>
      </c>
      <c r="F23" s="320">
        <v>22019145.240000002</v>
      </c>
      <c r="G23" s="243">
        <v>7017168.7999999998</v>
      </c>
    </row>
    <row r="24" spans="1:7" x14ac:dyDescent="0.25">
      <c r="A24" s="52" t="s">
        <v>474</v>
      </c>
      <c r="B24" s="191">
        <v>0</v>
      </c>
      <c r="C24" s="180">
        <v>0</v>
      </c>
      <c r="D24" s="180">
        <v>0</v>
      </c>
      <c r="E24" s="299">
        <v>0</v>
      </c>
      <c r="F24" s="299">
        <v>0</v>
      </c>
      <c r="G24" s="299">
        <v>0</v>
      </c>
    </row>
    <row r="25" spans="1:7" x14ac:dyDescent="0.25">
      <c r="A25" s="52" t="s">
        <v>475</v>
      </c>
      <c r="B25" s="191">
        <v>0</v>
      </c>
      <c r="C25" s="180">
        <v>0</v>
      </c>
      <c r="D25" s="180">
        <v>0</v>
      </c>
      <c r="E25" s="299">
        <v>0</v>
      </c>
      <c r="F25" s="299">
        <v>0</v>
      </c>
      <c r="G25" s="299">
        <v>0</v>
      </c>
    </row>
    <row r="26" spans="1:7" x14ac:dyDescent="0.25">
      <c r="A26" s="52" t="s">
        <v>476</v>
      </c>
      <c r="B26" s="191">
        <v>65465963.75</v>
      </c>
      <c r="C26" s="180">
        <v>46270234.350000001</v>
      </c>
      <c r="D26" s="180">
        <v>4166384.02</v>
      </c>
      <c r="E26" s="299">
        <f>2727551.62+35187.57+298781.46+45120.41</f>
        <v>3106641.06</v>
      </c>
      <c r="F26" s="193">
        <v>3813790.6399999997</v>
      </c>
      <c r="G26" s="320">
        <v>1155383.8</v>
      </c>
    </row>
    <row r="27" spans="1:7" ht="14.25" x14ac:dyDescent="0.45">
      <c r="A27" s="53"/>
      <c r="B27" s="53"/>
      <c r="C27" s="53"/>
      <c r="D27" s="53"/>
      <c r="E27" s="53"/>
      <c r="F27" s="53"/>
      <c r="G27" s="53"/>
    </row>
    <row r="28" spans="1:7" x14ac:dyDescent="0.25">
      <c r="A28" s="54" t="s">
        <v>478</v>
      </c>
      <c r="B28" s="206">
        <f>B29</f>
        <v>0</v>
      </c>
      <c r="C28" s="206">
        <f t="shared" ref="C28:F28" si="2">C29</f>
        <v>0</v>
      </c>
      <c r="D28" s="206">
        <f t="shared" si="2"/>
        <v>0</v>
      </c>
      <c r="E28" s="206">
        <f t="shared" si="2"/>
        <v>0</v>
      </c>
      <c r="F28" s="206">
        <f t="shared" si="2"/>
        <v>0</v>
      </c>
      <c r="G28" s="206">
        <f>G29</f>
        <v>0</v>
      </c>
    </row>
    <row r="29" spans="1:7" x14ac:dyDescent="0.25">
      <c r="A29" s="52" t="s">
        <v>269</v>
      </c>
      <c r="B29" s="180">
        <v>0</v>
      </c>
      <c r="C29" s="191">
        <v>0</v>
      </c>
      <c r="D29" s="180">
        <v>0</v>
      </c>
      <c r="E29" s="180">
        <v>0</v>
      </c>
      <c r="F29" s="299">
        <v>0</v>
      </c>
      <c r="G29" s="299">
        <v>0</v>
      </c>
    </row>
    <row r="30" spans="1:7" ht="14.25" x14ac:dyDescent="0.45">
      <c r="A30" s="53"/>
      <c r="B30" s="53"/>
      <c r="C30" s="53"/>
      <c r="D30" s="53"/>
      <c r="E30" s="53"/>
      <c r="F30" s="53"/>
      <c r="G30" s="53"/>
    </row>
    <row r="31" spans="1:7" x14ac:dyDescent="0.25">
      <c r="A31" s="54" t="s">
        <v>479</v>
      </c>
      <c r="B31" s="206">
        <f>B7+B21+B28</f>
        <v>387916104.07999998</v>
      </c>
      <c r="C31" s="206">
        <f t="shared" ref="C31:F31" si="3">C7+C21+C28</f>
        <v>433952128.87</v>
      </c>
      <c r="D31" s="206">
        <f t="shared" si="3"/>
        <v>420997010.04000008</v>
      </c>
      <c r="E31" s="206">
        <f t="shared" si="3"/>
        <v>397185054.36000001</v>
      </c>
      <c r="F31" s="206">
        <f t="shared" si="3"/>
        <v>414913751.19</v>
      </c>
      <c r="G31" s="206">
        <f>G7+G21+G28</f>
        <v>219337168.31999999</v>
      </c>
    </row>
    <row r="32" spans="1:7" ht="14.25" x14ac:dyDescent="0.45">
      <c r="A32" s="53"/>
      <c r="B32" s="53"/>
      <c r="C32" s="53"/>
      <c r="D32" s="53"/>
      <c r="E32" s="53"/>
      <c r="F32" s="53"/>
      <c r="G32" s="53"/>
    </row>
    <row r="33" spans="1:7" ht="14.25" x14ac:dyDescent="0.45">
      <c r="A33" s="54" t="s">
        <v>271</v>
      </c>
      <c r="B33" s="53"/>
      <c r="C33" s="53"/>
      <c r="D33" s="53"/>
      <c r="E33" s="53"/>
      <c r="F33" s="53"/>
      <c r="G33" s="53"/>
    </row>
    <row r="34" spans="1:7" ht="30" x14ac:dyDescent="0.25">
      <c r="A34" s="56" t="s">
        <v>428</v>
      </c>
      <c r="B34" s="178">
        <v>0</v>
      </c>
      <c r="C34" s="186">
        <v>0</v>
      </c>
      <c r="D34" s="178">
        <v>0</v>
      </c>
      <c r="E34" s="178">
        <v>8024829.0700000003</v>
      </c>
      <c r="F34" s="178">
        <v>39968148.060000002</v>
      </c>
      <c r="G34" s="241">
        <v>16829912.190000001</v>
      </c>
    </row>
    <row r="35" spans="1:7" ht="30" x14ac:dyDescent="0.25">
      <c r="A35" s="56" t="s">
        <v>480</v>
      </c>
      <c r="B35" s="178">
        <v>0</v>
      </c>
      <c r="C35" s="186">
        <v>0</v>
      </c>
      <c r="D35" s="178">
        <v>0</v>
      </c>
      <c r="E35" s="300">
        <v>68863129.409999996</v>
      </c>
      <c r="F35" s="178">
        <v>117372032.39</v>
      </c>
      <c r="G35" s="241">
        <v>58887793</v>
      </c>
    </row>
    <row r="36" spans="1:7" ht="14.25" x14ac:dyDescent="0.45">
      <c r="A36" s="54" t="s">
        <v>481</v>
      </c>
      <c r="B36" s="156">
        <f>B34+B35</f>
        <v>0</v>
      </c>
      <c r="C36" s="156">
        <f t="shared" ref="C36:F36" si="4">C34+C35</f>
        <v>0</v>
      </c>
      <c r="D36" s="156">
        <f t="shared" si="4"/>
        <v>0</v>
      </c>
      <c r="E36" s="156">
        <f t="shared" si="4"/>
        <v>76887958.479999989</v>
      </c>
      <c r="F36" s="156">
        <f t="shared" si="4"/>
        <v>157340180.44999999</v>
      </c>
      <c r="G36" s="206">
        <f>G34+G35</f>
        <v>75717705.189999998</v>
      </c>
    </row>
    <row r="37" spans="1:7" ht="14.25" x14ac:dyDescent="0.45">
      <c r="A37" s="63"/>
      <c r="B37" s="63"/>
      <c r="C37" s="63"/>
      <c r="D37" s="63"/>
      <c r="E37" s="63"/>
      <c r="F37" s="63"/>
      <c r="G37" s="63"/>
    </row>
    <row r="38" spans="1:7" ht="14.25" x14ac:dyDescent="0.45">
      <c r="A38" s="80"/>
    </row>
    <row r="39" spans="1:7" ht="15" customHeight="1" x14ac:dyDescent="0.25">
      <c r="A39" s="359" t="s">
        <v>3284</v>
      </c>
      <c r="B39" s="359"/>
      <c r="C39" s="359"/>
      <c r="D39" s="359"/>
      <c r="E39" s="359"/>
      <c r="F39" s="359"/>
      <c r="G39" s="359"/>
    </row>
    <row r="40" spans="1:7" ht="15" customHeight="1" x14ac:dyDescent="0.25">
      <c r="A40" s="359" t="s">
        <v>3285</v>
      </c>
      <c r="B40" s="359"/>
      <c r="C40" s="359"/>
      <c r="D40" s="359"/>
      <c r="E40" s="359"/>
      <c r="F40" s="359"/>
      <c r="G40" s="359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154959780.27999997</v>
      </c>
      <c r="Q2" s="18">
        <f>'Formato 7 c)'!C7</f>
        <v>175786371.61000001</v>
      </c>
      <c r="R2" s="18">
        <f>'Formato 7 c)'!D7</f>
        <v>187988678.62000003</v>
      </c>
      <c r="S2" s="18">
        <f>'Formato 7 c)'!E7</f>
        <v>198541775.07999998</v>
      </c>
      <c r="T2" s="18">
        <f>'Formato 7 c)'!F7</f>
        <v>211540540.31</v>
      </c>
      <c r="U2" s="18">
        <f>'Formato 7 c)'!G7</f>
        <v>111586155.72000001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15001560.93</v>
      </c>
      <c r="Q3" s="18">
        <f>'Formato 7 c)'!C8</f>
        <v>15040551.369999999</v>
      </c>
      <c r="R3" s="18">
        <f>'Formato 7 c)'!D8</f>
        <v>17418028.440000001</v>
      </c>
      <c r="S3" s="18">
        <f>'Formato 7 c)'!E8</f>
        <v>17265944.629999999</v>
      </c>
      <c r="T3" s="18">
        <f>'Formato 7 c)'!F8</f>
        <v>18726958.239999998</v>
      </c>
      <c r="U3" s="18">
        <f>'Formato 7 c)'!G8</f>
        <v>18769161.57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142005</v>
      </c>
      <c r="Q5" s="18">
        <f>'Formato 7 c)'!C10</f>
        <v>187717</v>
      </c>
      <c r="R5" s="18">
        <f>'Formato 7 c)'!D10</f>
        <v>304400</v>
      </c>
      <c r="S5" s="18">
        <f>'Formato 7 c)'!E10</f>
        <v>5738426.1200000001</v>
      </c>
      <c r="T5" s="18">
        <f>'Formato 7 c)'!F10</f>
        <v>1569712.75</v>
      </c>
      <c r="U5" s="18">
        <f>'Formato 7 c)'!G10</f>
        <v>1920730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11396868.09</v>
      </c>
      <c r="Q6" s="18">
        <f>'Formato 7 c)'!C11</f>
        <v>20329496.73</v>
      </c>
      <c r="R6" s="18">
        <f>'Formato 7 c)'!D11</f>
        <v>23896599.329999998</v>
      </c>
      <c r="S6" s="18">
        <f>'Formato 7 c)'!E11</f>
        <v>23801553.41</v>
      </c>
      <c r="T6" s="18">
        <f>'Formato 7 c)'!F11</f>
        <v>24094063.550000001</v>
      </c>
      <c r="U6" s="18">
        <f>'Formato 7 c)'!G11</f>
        <v>11242797.49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2187891.75</v>
      </c>
      <c r="Q7" s="18">
        <f>'Formato 7 c)'!C12</f>
        <v>2751825.94</v>
      </c>
      <c r="R7" s="18">
        <f>'Formato 7 c)'!D12</f>
        <v>3596206.82</v>
      </c>
      <c r="S7" s="18">
        <f>'Formato 7 c)'!E12</f>
        <v>4109665.89</v>
      </c>
      <c r="T7" s="18">
        <f>'Formato 7 c)'!F12</f>
        <v>4584706.93</v>
      </c>
      <c r="U7" s="18">
        <f>'Formato 7 c)'!G12</f>
        <v>1595517.31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2103030.7200000002</v>
      </c>
      <c r="Q8" s="18">
        <f>'Formato 7 c)'!C13</f>
        <v>2643629.5099999998</v>
      </c>
      <c r="R8" s="18">
        <f>'Formato 7 c)'!D13</f>
        <v>1771060.76</v>
      </c>
      <c r="S8" s="18">
        <f>'Formato 7 c)'!E13</f>
        <v>1598221.26</v>
      </c>
      <c r="T8" s="18">
        <f>'Formato 7 c)'!F13</f>
        <v>2322233.85</v>
      </c>
      <c r="U8" s="18">
        <f>'Formato 7 c)'!G13</f>
        <v>643780.11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108760072.39999999</v>
      </c>
      <c r="Q10" s="18">
        <f>'Formato 7 c)'!C15</f>
        <v>123127586.30000001</v>
      </c>
      <c r="R10" s="18">
        <f>'Formato 7 c)'!D15</f>
        <v>133446883.19000001</v>
      </c>
      <c r="S10" s="18">
        <f>'Formato 7 c)'!E15</f>
        <v>141704600.88</v>
      </c>
      <c r="T10" s="18">
        <f>'Formato 7 c)'!F15</f>
        <v>157700128.43000001</v>
      </c>
      <c r="U10" s="18">
        <f>'Formato 7 c)'!G15</f>
        <v>76467020.020000011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1951515.7599999998</v>
      </c>
      <c r="Q11" s="18">
        <f>'Formato 7 c)'!C16</f>
        <v>2406384.89</v>
      </c>
      <c r="R11" s="18">
        <f>'Formato 7 c)'!D16</f>
        <v>2715618.94</v>
      </c>
      <c r="S11" s="18">
        <f>'Formato 7 c)'!E16</f>
        <v>2858362.89</v>
      </c>
      <c r="T11" s="18">
        <f>'Formato 7 c)'!F16</f>
        <v>2542736.56</v>
      </c>
      <c r="U11" s="18">
        <f>'Formato 7 c)'!G16</f>
        <v>947149.22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3936848.66</v>
      </c>
      <c r="Q13" s="18">
        <f>'Formato 7 c)'!C18</f>
        <v>2953816.31</v>
      </c>
      <c r="R13" s="18">
        <f>'Formato 7 c)'!D18</f>
        <v>2739878.15</v>
      </c>
      <c r="S13" s="18">
        <f>'Formato 7 c)'!E18</f>
        <v>1465000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9479986.9699999988</v>
      </c>
      <c r="Q14" s="18">
        <f>'Formato 7 c)'!C19</f>
        <v>6345363.5600000005</v>
      </c>
      <c r="R14" s="18">
        <f>'Formato 7 c)'!D19</f>
        <v>2100002.9900000002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232956323.80000001</v>
      </c>
      <c r="Q15" s="18">
        <f>'Formato 7 c)'!C21</f>
        <v>258165757.25999999</v>
      </c>
      <c r="R15" s="18">
        <f>'Formato 7 c)'!D21</f>
        <v>233008331.42000002</v>
      </c>
      <c r="S15" s="18">
        <f>'Formato 7 c)'!E21</f>
        <v>198643279.28</v>
      </c>
      <c r="T15" s="18">
        <f>'Formato 7 c)'!F21</f>
        <v>203373210.88</v>
      </c>
      <c r="U15" s="18">
        <f>'Formato 7 c)'!G21</f>
        <v>107751012.59999999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134469574</v>
      </c>
      <c r="Q16" s="18">
        <f>'Formato 7 c)'!C22</f>
        <v>139626306</v>
      </c>
      <c r="R16" s="18">
        <f>'Formato 7 c)'!D22</f>
        <v>151367358</v>
      </c>
      <c r="S16" s="18">
        <f>'Formato 7 c)'!E22</f>
        <v>158579958</v>
      </c>
      <c r="T16" s="18">
        <f>'Formato 7 c)'!F22</f>
        <v>177540275</v>
      </c>
      <c r="U16" s="18">
        <f>'Formato 7 c)'!G22</f>
        <v>99578460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33020786.050000001</v>
      </c>
      <c r="Q17" s="18">
        <f>'Formato 7 c)'!C23</f>
        <v>72269216.909999996</v>
      </c>
      <c r="R17" s="18">
        <f>'Formato 7 c)'!D23</f>
        <v>77474589.400000006</v>
      </c>
      <c r="S17" s="18">
        <f>'Formato 7 c)'!E23</f>
        <v>36956680.219999999</v>
      </c>
      <c r="T17" s="18">
        <f>'Formato 7 c)'!F23</f>
        <v>22019145.240000002</v>
      </c>
      <c r="U17" s="18">
        <f>'Formato 7 c)'!G23</f>
        <v>7017168.7999999998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65465963.75</v>
      </c>
      <c r="Q20" s="18">
        <f>'Formato 7 c)'!C26</f>
        <v>46270234.350000001</v>
      </c>
      <c r="R20" s="18">
        <f>'Formato 7 c)'!D26</f>
        <v>4166384.02</v>
      </c>
      <c r="S20" s="18">
        <f>'Formato 7 c)'!E26</f>
        <v>3106641.06</v>
      </c>
      <c r="T20" s="18">
        <f>'Formato 7 c)'!F26</f>
        <v>3813790.6399999997</v>
      </c>
      <c r="U20" s="18">
        <f>'Formato 7 c)'!G26</f>
        <v>1155383.8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387916104.07999998</v>
      </c>
      <c r="Q23" s="18">
        <f>'Formato 7 c)'!C31</f>
        <v>433952128.87</v>
      </c>
      <c r="R23" s="18">
        <f>'Formato 7 c)'!D31</f>
        <v>420997010.04000008</v>
      </c>
      <c r="S23" s="18">
        <f>'Formato 7 c)'!E31</f>
        <v>397185054.36000001</v>
      </c>
      <c r="T23" s="18">
        <f>'Formato 7 c)'!F31</f>
        <v>414913751.19</v>
      </c>
      <c r="U23" s="18">
        <f>'Formato 7 c)'!G31</f>
        <v>219337168.31999999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8024829.0700000003</v>
      </c>
      <c r="T25" s="18">
        <f>'Formato 7 c)'!F34</f>
        <v>39968148.060000002</v>
      </c>
      <c r="U25" s="18">
        <f>'Formato 7 c)'!G34</f>
        <v>16829912.190000001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68863129.409999996</v>
      </c>
      <c r="T26" s="18">
        <f>'Formato 7 c)'!F35</f>
        <v>117372032.39</v>
      </c>
      <c r="U26" s="18">
        <f>'Formato 7 c)'!G35</f>
        <v>58887793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76887958.479999989</v>
      </c>
      <c r="T27" s="18">
        <f>'Formato 7 c)'!F36</f>
        <v>157340180.44999999</v>
      </c>
      <c r="U27" s="18">
        <f>'Formato 7 c)'!G36</f>
        <v>75717705.189999998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>
    <pageSetUpPr fitToPage="1"/>
  </sheetPr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81" customFormat="1" ht="37.5" customHeight="1" x14ac:dyDescent="0.45">
      <c r="A1" s="345" t="s">
        <v>482</v>
      </c>
      <c r="B1" s="345"/>
      <c r="C1" s="345"/>
      <c r="D1" s="345"/>
      <c r="E1" s="345"/>
      <c r="F1" s="345"/>
      <c r="G1" s="345"/>
    </row>
    <row r="2" spans="1:7" ht="14.25" x14ac:dyDescent="0.45">
      <c r="A2" s="327" t="str">
        <f>ENTIDAD</f>
        <v>Municipio de Valle de Santiago, Gobierno del Estado de Guanajuato</v>
      </c>
      <c r="B2" s="328"/>
      <c r="C2" s="328"/>
      <c r="D2" s="328"/>
      <c r="E2" s="328"/>
      <c r="F2" s="328"/>
      <c r="G2" s="329"/>
    </row>
    <row r="3" spans="1:7" ht="14.25" x14ac:dyDescent="0.45">
      <c r="A3" s="330" t="s">
        <v>483</v>
      </c>
      <c r="B3" s="331"/>
      <c r="C3" s="331"/>
      <c r="D3" s="331"/>
      <c r="E3" s="331"/>
      <c r="F3" s="331"/>
      <c r="G3" s="332"/>
    </row>
    <row r="4" spans="1:7" ht="14.25" x14ac:dyDescent="0.45">
      <c r="A4" s="336" t="s">
        <v>118</v>
      </c>
      <c r="B4" s="337"/>
      <c r="C4" s="337"/>
      <c r="D4" s="337"/>
      <c r="E4" s="337"/>
      <c r="F4" s="337"/>
      <c r="G4" s="338"/>
    </row>
    <row r="5" spans="1:7" x14ac:dyDescent="0.25">
      <c r="A5" s="364" t="s">
        <v>3134</v>
      </c>
      <c r="B5" s="360" t="str">
        <f>ANIO5R</f>
        <v>2015 ¹ (c)</v>
      </c>
      <c r="C5" s="360" t="str">
        <f>ANIO4R</f>
        <v>2016 ¹ (c)</v>
      </c>
      <c r="D5" s="360" t="str">
        <f>ANIO3R</f>
        <v>2017 ¹ (c)</v>
      </c>
      <c r="E5" s="360" t="str">
        <f>ANIO2R</f>
        <v>2018 ¹ (c)</v>
      </c>
      <c r="F5" s="360" t="str">
        <f>ANIO1R</f>
        <v>2019 ¹ (c)</v>
      </c>
      <c r="G5" s="50">
        <f>ANIO_INFORME</f>
        <v>2020</v>
      </c>
    </row>
    <row r="6" spans="1:7" ht="32.1" customHeight="1" x14ac:dyDescent="0.25">
      <c r="A6" s="365"/>
      <c r="B6" s="361"/>
      <c r="C6" s="361"/>
      <c r="D6" s="361"/>
      <c r="E6" s="361"/>
      <c r="F6" s="361"/>
      <c r="G6" s="78" t="s">
        <v>3287</v>
      </c>
    </row>
    <row r="7" spans="1:7" ht="14.25" x14ac:dyDescent="0.45">
      <c r="A7" s="51" t="s">
        <v>484</v>
      </c>
      <c r="B7" s="158">
        <f>SUM(B8:B16)</f>
        <v>146748803.25</v>
      </c>
      <c r="C7" s="158">
        <f t="shared" ref="C7:F7" si="0">SUM(C8:C16)</f>
        <v>162402253.96000004</v>
      </c>
      <c r="D7" s="158">
        <f t="shared" si="0"/>
        <v>163729064.36000004</v>
      </c>
      <c r="E7" s="158">
        <f t="shared" si="0"/>
        <v>204952656.13</v>
      </c>
      <c r="F7" s="158">
        <f t="shared" si="0"/>
        <v>209978835.21999997</v>
      </c>
      <c r="G7" s="301">
        <f>SUM(G8:G16)</f>
        <v>93327267.73999998</v>
      </c>
    </row>
    <row r="8" spans="1:7" x14ac:dyDescent="0.25">
      <c r="A8" s="52" t="s">
        <v>446</v>
      </c>
      <c r="B8" s="175">
        <v>80808172.530000001</v>
      </c>
      <c r="C8" s="157">
        <v>89710894.700000018</v>
      </c>
      <c r="D8" s="175">
        <v>89376635.75</v>
      </c>
      <c r="E8" s="178">
        <v>95534718.379999995</v>
      </c>
      <c r="F8" s="171">
        <v>95735035.409999996</v>
      </c>
      <c r="G8" s="189">
        <v>43542131.93</v>
      </c>
    </row>
    <row r="9" spans="1:7" x14ac:dyDescent="0.25">
      <c r="A9" s="52" t="s">
        <v>447</v>
      </c>
      <c r="B9" s="175">
        <v>8207350.9600000009</v>
      </c>
      <c r="C9" s="157">
        <v>8935562.6699999999</v>
      </c>
      <c r="D9" s="175">
        <v>6026429.1800000006</v>
      </c>
      <c r="E9" s="178">
        <v>10505013.6</v>
      </c>
      <c r="F9" s="171">
        <v>9149186.7200000007</v>
      </c>
      <c r="G9" s="189">
        <v>4493164.709999999</v>
      </c>
    </row>
    <row r="10" spans="1:7" x14ac:dyDescent="0.25">
      <c r="A10" s="52" t="s">
        <v>448</v>
      </c>
      <c r="B10" s="175">
        <v>13395602.420000002</v>
      </c>
      <c r="C10" s="157">
        <v>21371679.32</v>
      </c>
      <c r="D10" s="175">
        <v>22731103.5</v>
      </c>
      <c r="E10" s="178">
        <v>24016752.710000001</v>
      </c>
      <c r="F10" s="171">
        <v>39337743.100000001</v>
      </c>
      <c r="G10" s="189">
        <v>17835801.269999996</v>
      </c>
    </row>
    <row r="11" spans="1:7" x14ac:dyDescent="0.25">
      <c r="A11" s="52" t="s">
        <v>449</v>
      </c>
      <c r="B11" s="175">
        <v>23134949.119999997</v>
      </c>
      <c r="C11" s="157">
        <v>24090177.52</v>
      </c>
      <c r="D11" s="175">
        <v>30389356.489999998</v>
      </c>
      <c r="E11" s="178">
        <v>41133806.649999999</v>
      </c>
      <c r="F11" s="171">
        <v>36755291.969999999</v>
      </c>
      <c r="G11" s="189">
        <v>16658299.99</v>
      </c>
    </row>
    <row r="12" spans="1:7" x14ac:dyDescent="0.25">
      <c r="A12" s="52" t="s">
        <v>450</v>
      </c>
      <c r="B12" s="175">
        <v>1072223.52</v>
      </c>
      <c r="C12" s="157">
        <v>5036895.2299999995</v>
      </c>
      <c r="D12" s="175">
        <v>2325056.0799999996</v>
      </c>
      <c r="E12" s="178">
        <v>1449769</v>
      </c>
      <c r="F12" s="171">
        <v>1572854.13</v>
      </c>
      <c r="G12" s="189">
        <v>288949.34999999998</v>
      </c>
    </row>
    <row r="13" spans="1:7" x14ac:dyDescent="0.25">
      <c r="A13" s="52" t="s">
        <v>451</v>
      </c>
      <c r="B13" s="175">
        <v>20130504.699999999</v>
      </c>
      <c r="C13" s="157">
        <v>13257044.52</v>
      </c>
      <c r="D13" s="175">
        <v>12880483.360000001</v>
      </c>
      <c r="E13" s="178">
        <v>32312595.789999999</v>
      </c>
      <c r="F13" s="171">
        <v>27019496.129999999</v>
      </c>
      <c r="G13" s="189">
        <v>8166278.7800000003</v>
      </c>
    </row>
    <row r="14" spans="1:7" x14ac:dyDescent="0.25">
      <c r="A14" s="52" t="s">
        <v>452</v>
      </c>
      <c r="B14" s="171">
        <v>0</v>
      </c>
      <c r="C14" s="171">
        <v>0</v>
      </c>
      <c r="D14" s="171">
        <v>0</v>
      </c>
      <c r="E14" s="171">
        <v>0</v>
      </c>
      <c r="F14" s="171">
        <v>0</v>
      </c>
      <c r="G14" s="189">
        <v>0</v>
      </c>
    </row>
    <row r="15" spans="1:7" x14ac:dyDescent="0.25">
      <c r="A15" s="52" t="s">
        <v>453</v>
      </c>
      <c r="B15" s="175">
        <v>0</v>
      </c>
      <c r="C15" s="175">
        <v>0</v>
      </c>
      <c r="D15" s="175">
        <v>0</v>
      </c>
      <c r="E15" s="175">
        <v>0</v>
      </c>
      <c r="F15" s="175">
        <v>409227.76</v>
      </c>
      <c r="G15" s="189">
        <v>2342641.71</v>
      </c>
    </row>
    <row r="16" spans="1:7" x14ac:dyDescent="0.25">
      <c r="A16" s="52" t="s">
        <v>454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89">
        <v>0</v>
      </c>
    </row>
    <row r="17" spans="1:7" ht="14.25" x14ac:dyDescent="0.45">
      <c r="A17" s="53"/>
      <c r="B17" s="53"/>
      <c r="C17" s="53"/>
      <c r="D17" s="53"/>
      <c r="E17" s="53"/>
      <c r="F17" s="53"/>
      <c r="G17" s="53"/>
    </row>
    <row r="18" spans="1:7" ht="14.25" x14ac:dyDescent="0.45">
      <c r="A18" s="54" t="s">
        <v>485</v>
      </c>
      <c r="B18" s="156">
        <f>SUM(B19:B27)</f>
        <v>184542147.68000001</v>
      </c>
      <c r="C18" s="156">
        <f t="shared" ref="C18:F18" si="1">SUM(C19:C27)</f>
        <v>169055573.24000004</v>
      </c>
      <c r="D18" s="156">
        <f t="shared" si="1"/>
        <v>179716442.11000001</v>
      </c>
      <c r="E18" s="156">
        <f t="shared" si="1"/>
        <v>275701659.03000003</v>
      </c>
      <c r="F18" s="156">
        <f t="shared" si="1"/>
        <v>174832739.87</v>
      </c>
      <c r="G18" s="206">
        <f>SUM(G19:G27)</f>
        <v>102838479.25000001</v>
      </c>
    </row>
    <row r="19" spans="1:7" x14ac:dyDescent="0.25">
      <c r="A19" s="52" t="s">
        <v>446</v>
      </c>
      <c r="B19" s="171">
        <v>39379225.43</v>
      </c>
      <c r="C19" s="187">
        <v>43231190.349999994</v>
      </c>
      <c r="D19" s="178">
        <v>41577663.219999999</v>
      </c>
      <c r="E19" s="178">
        <v>41579186.07</v>
      </c>
      <c r="F19" s="194">
        <v>50238190.289999999</v>
      </c>
      <c r="G19" s="189">
        <v>24719455.170000002</v>
      </c>
    </row>
    <row r="20" spans="1:7" x14ac:dyDescent="0.25">
      <c r="A20" s="52" t="s">
        <v>447</v>
      </c>
      <c r="B20" s="171">
        <v>16558980.029999997</v>
      </c>
      <c r="C20" s="187">
        <v>16484195.070000002</v>
      </c>
      <c r="D20" s="178">
        <v>17770863.050000001</v>
      </c>
      <c r="E20" s="178">
        <v>22863159.550000001</v>
      </c>
      <c r="F20" s="194">
        <v>29098279.949999999</v>
      </c>
      <c r="G20" s="319">
        <v>8386465.5</v>
      </c>
    </row>
    <row r="21" spans="1:7" x14ac:dyDescent="0.25">
      <c r="A21" s="52" t="s">
        <v>448</v>
      </c>
      <c r="B21" s="171">
        <v>18282365.699999999</v>
      </c>
      <c r="C21" s="187">
        <v>19829278.929999996</v>
      </c>
      <c r="D21" s="178">
        <v>22855451.009999998</v>
      </c>
      <c r="E21" s="178">
        <v>27811913.620000001</v>
      </c>
      <c r="F21" s="194">
        <v>19063119.260000002</v>
      </c>
      <c r="G21" s="319">
        <v>10311320.789999999</v>
      </c>
    </row>
    <row r="22" spans="1:7" x14ac:dyDescent="0.25">
      <c r="A22" s="52" t="s">
        <v>449</v>
      </c>
      <c r="B22" s="171">
        <v>804552.97</v>
      </c>
      <c r="C22" s="187">
        <v>7031.9000000000005</v>
      </c>
      <c r="D22" s="178">
        <v>2813500</v>
      </c>
      <c r="E22" s="178">
        <v>7242711.3399999999</v>
      </c>
      <c r="F22" s="194">
        <v>4770591.97</v>
      </c>
      <c r="G22" s="189">
        <v>8539518.7400000002</v>
      </c>
    </row>
    <row r="23" spans="1:7" x14ac:dyDescent="0.25">
      <c r="A23" s="52" t="s">
        <v>450</v>
      </c>
      <c r="B23" s="171">
        <v>4365269.46</v>
      </c>
      <c r="C23" s="187">
        <v>2549005.4500000002</v>
      </c>
      <c r="D23" s="178">
        <v>9147415.4500000011</v>
      </c>
      <c r="E23" s="178">
        <v>7733833.9000000004</v>
      </c>
      <c r="F23" s="194">
        <v>6819660.1600000001</v>
      </c>
      <c r="G23" s="189">
        <v>46790</v>
      </c>
    </row>
    <row r="24" spans="1:7" x14ac:dyDescent="0.25">
      <c r="A24" s="52" t="s">
        <v>451</v>
      </c>
      <c r="B24" s="171">
        <v>103610504.84</v>
      </c>
      <c r="C24" s="187">
        <v>85012049.140000015</v>
      </c>
      <c r="D24" s="178">
        <v>81950153.140000001</v>
      </c>
      <c r="E24" s="178">
        <v>166632561.94999999</v>
      </c>
      <c r="F24" s="194">
        <v>60464210.670000002</v>
      </c>
      <c r="G24" s="189">
        <v>49034550.759999998</v>
      </c>
    </row>
    <row r="25" spans="1:7" x14ac:dyDescent="0.25">
      <c r="A25" s="52" t="s">
        <v>452</v>
      </c>
      <c r="B25" s="171">
        <v>0</v>
      </c>
      <c r="C25" s="187">
        <v>0</v>
      </c>
      <c r="D25" s="171">
        <v>0</v>
      </c>
      <c r="E25" s="178">
        <v>0</v>
      </c>
      <c r="F25" s="178">
        <v>0</v>
      </c>
      <c r="G25" s="189">
        <v>0</v>
      </c>
    </row>
    <row r="26" spans="1:7" x14ac:dyDescent="0.25">
      <c r="A26" s="52" t="s">
        <v>456</v>
      </c>
      <c r="B26" s="175">
        <v>0</v>
      </c>
      <c r="C26" s="186">
        <v>0</v>
      </c>
      <c r="D26" s="178">
        <v>0</v>
      </c>
      <c r="E26" s="178">
        <v>0</v>
      </c>
      <c r="F26" s="194">
        <v>1437348.67</v>
      </c>
      <c r="G26" s="189">
        <v>480000</v>
      </c>
    </row>
    <row r="27" spans="1:7" x14ac:dyDescent="0.25">
      <c r="A27" s="52" t="s">
        <v>454</v>
      </c>
      <c r="B27" s="171">
        <v>1541249.25</v>
      </c>
      <c r="C27" s="187">
        <v>1942822.4</v>
      </c>
      <c r="D27" s="178">
        <v>3601396.2399999998</v>
      </c>
      <c r="E27" s="178">
        <v>1838292.6</v>
      </c>
      <c r="F27" s="194">
        <v>2941338.9</v>
      </c>
      <c r="G27" s="189">
        <v>1320378.29</v>
      </c>
    </row>
    <row r="28" spans="1:7" ht="14.25" x14ac:dyDescent="0.45">
      <c r="A28" s="53"/>
      <c r="B28" s="53"/>
      <c r="C28" s="53"/>
      <c r="D28" s="53"/>
      <c r="E28" s="53"/>
      <c r="F28" s="53"/>
      <c r="G28" s="53"/>
    </row>
    <row r="29" spans="1:7" x14ac:dyDescent="0.25">
      <c r="A29" s="54" t="s">
        <v>486</v>
      </c>
      <c r="B29" s="166">
        <f>B7+B18</f>
        <v>331290950.93000001</v>
      </c>
      <c r="C29" s="166">
        <f t="shared" ref="C29:F29" si="2">C7+C18</f>
        <v>331457827.20000005</v>
      </c>
      <c r="D29" s="166">
        <f t="shared" si="2"/>
        <v>343445506.47000003</v>
      </c>
      <c r="E29" s="166">
        <f t="shared" si="2"/>
        <v>480654315.16000003</v>
      </c>
      <c r="F29" s="166">
        <f t="shared" si="2"/>
        <v>384811575.08999997</v>
      </c>
      <c r="G29" s="243">
        <f>G7+G18</f>
        <v>196165746.99000001</v>
      </c>
    </row>
    <row r="30" spans="1:7" ht="14.25" x14ac:dyDescent="0.45">
      <c r="A30" s="57"/>
      <c r="B30" s="57"/>
      <c r="C30" s="57"/>
      <c r="D30" s="57"/>
      <c r="E30" s="57"/>
      <c r="F30" s="57"/>
      <c r="G30" s="57"/>
    </row>
    <row r="31" spans="1:7" ht="14.25" x14ac:dyDescent="0.45">
      <c r="A31" s="80"/>
    </row>
    <row r="32" spans="1:7" ht="14.25" x14ac:dyDescent="0.45">
      <c r="A32" s="359" t="s">
        <v>3284</v>
      </c>
      <c r="B32" s="359"/>
      <c r="C32" s="359"/>
      <c r="D32" s="359"/>
      <c r="E32" s="359"/>
      <c r="F32" s="359"/>
      <c r="G32" s="359"/>
    </row>
    <row r="33" spans="1:7" x14ac:dyDescent="0.25">
      <c r="A33" s="359" t="s">
        <v>3285</v>
      </c>
      <c r="B33" s="359"/>
      <c r="C33" s="359"/>
      <c r="D33" s="359"/>
      <c r="E33" s="359"/>
      <c r="F33" s="359"/>
      <c r="G33" s="359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146748803.25</v>
      </c>
      <c r="Q2" s="18">
        <f>'Formato 7 d)'!C7</f>
        <v>162402253.96000004</v>
      </c>
      <c r="R2" s="18">
        <f>'Formato 7 d)'!D7</f>
        <v>163729064.36000004</v>
      </c>
      <c r="S2" s="18">
        <f>'Formato 7 d)'!E7</f>
        <v>204952656.13</v>
      </c>
      <c r="T2" s="18">
        <f>'Formato 7 d)'!F7</f>
        <v>209978835.21999997</v>
      </c>
      <c r="U2" s="18">
        <f>'Formato 7 d)'!G7</f>
        <v>93327267.73999998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80808172.530000001</v>
      </c>
      <c r="Q3" s="18">
        <f>'Formato 7 d)'!C8</f>
        <v>89710894.700000018</v>
      </c>
      <c r="R3" s="18">
        <f>'Formato 7 d)'!D8</f>
        <v>89376635.75</v>
      </c>
      <c r="S3" s="18">
        <f>'Formato 7 d)'!E8</f>
        <v>95534718.379999995</v>
      </c>
      <c r="T3" s="18">
        <f>'Formato 7 d)'!F8</f>
        <v>95735035.409999996</v>
      </c>
      <c r="U3" s="18">
        <f>'Formato 7 d)'!G8</f>
        <v>43542131.93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8207350.9600000009</v>
      </c>
      <c r="Q4" s="18">
        <f>'Formato 7 d)'!C9</f>
        <v>8935562.6699999999</v>
      </c>
      <c r="R4" s="18">
        <f>'Formato 7 d)'!D9</f>
        <v>6026429.1800000006</v>
      </c>
      <c r="S4" s="18">
        <f>'Formato 7 d)'!E9</f>
        <v>10505013.6</v>
      </c>
      <c r="T4" s="18">
        <f>'Formato 7 d)'!F9</f>
        <v>9149186.7200000007</v>
      </c>
      <c r="U4" s="18">
        <f>'Formato 7 d)'!G9</f>
        <v>4493164.709999999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13395602.420000002</v>
      </c>
      <c r="Q5" s="18">
        <f>'Formato 7 d)'!C10</f>
        <v>21371679.32</v>
      </c>
      <c r="R5" s="18">
        <f>'Formato 7 d)'!D10</f>
        <v>22731103.5</v>
      </c>
      <c r="S5" s="18">
        <f>'Formato 7 d)'!E10</f>
        <v>24016752.710000001</v>
      </c>
      <c r="T5" s="18">
        <f>'Formato 7 d)'!F10</f>
        <v>39337743.100000001</v>
      </c>
      <c r="U5" s="18">
        <f>'Formato 7 d)'!G10</f>
        <v>17835801.269999996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23134949.119999997</v>
      </c>
      <c r="Q6" s="18">
        <f>'Formato 7 d)'!C11</f>
        <v>24090177.52</v>
      </c>
      <c r="R6" s="18">
        <f>'Formato 7 d)'!D11</f>
        <v>30389356.489999998</v>
      </c>
      <c r="S6" s="18">
        <f>'Formato 7 d)'!E11</f>
        <v>41133806.649999999</v>
      </c>
      <c r="T6" s="18">
        <f>'Formato 7 d)'!F11</f>
        <v>36755291.969999999</v>
      </c>
      <c r="U6" s="18">
        <f>'Formato 7 d)'!G11</f>
        <v>16658299.99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1072223.52</v>
      </c>
      <c r="Q7" s="18">
        <f>'Formato 7 d)'!C12</f>
        <v>5036895.2299999995</v>
      </c>
      <c r="R7" s="18">
        <f>'Formato 7 d)'!D12</f>
        <v>2325056.0799999996</v>
      </c>
      <c r="S7" s="18">
        <f>'Formato 7 d)'!E12</f>
        <v>1449769</v>
      </c>
      <c r="T7" s="18">
        <f>'Formato 7 d)'!F12</f>
        <v>1572854.13</v>
      </c>
      <c r="U7" s="18">
        <f>'Formato 7 d)'!G12</f>
        <v>288949.34999999998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20130504.699999999</v>
      </c>
      <c r="Q8" s="18">
        <f>'Formato 7 d)'!C13</f>
        <v>13257044.52</v>
      </c>
      <c r="R8" s="18">
        <f>'Formato 7 d)'!D13</f>
        <v>12880483.360000001</v>
      </c>
      <c r="S8" s="18">
        <f>'Formato 7 d)'!E13</f>
        <v>32312595.789999999</v>
      </c>
      <c r="T8" s="18">
        <f>'Formato 7 d)'!F13</f>
        <v>27019496.129999999</v>
      </c>
      <c r="U8" s="18">
        <f>'Formato 7 d)'!G13</f>
        <v>8166278.7800000003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409227.76</v>
      </c>
      <c r="U10" s="18">
        <f>'Formato 7 d)'!G15</f>
        <v>2342641.71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184542147.68000001</v>
      </c>
      <c r="Q12" s="18">
        <f>'Formato 7 d)'!C18</f>
        <v>169055573.24000004</v>
      </c>
      <c r="R12" s="18">
        <f>'Formato 7 d)'!D18</f>
        <v>179716442.11000001</v>
      </c>
      <c r="S12" s="18">
        <f>'Formato 7 d)'!E18</f>
        <v>275701659.03000003</v>
      </c>
      <c r="T12" s="18">
        <f>'Formato 7 d)'!F18</f>
        <v>174832739.87</v>
      </c>
      <c r="U12" s="18">
        <f>'Formato 7 d)'!G18</f>
        <v>102838479.25000001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39379225.43</v>
      </c>
      <c r="Q13" s="18">
        <f>'Formato 7 d)'!C19</f>
        <v>43231190.349999994</v>
      </c>
      <c r="R13" s="18">
        <f>'Formato 7 d)'!D19</f>
        <v>41577663.219999999</v>
      </c>
      <c r="S13" s="18">
        <f>'Formato 7 d)'!E19</f>
        <v>41579186.07</v>
      </c>
      <c r="T13" s="18">
        <f>'Formato 7 d)'!F19</f>
        <v>50238190.289999999</v>
      </c>
      <c r="U13" s="18">
        <f>'Formato 7 d)'!G19</f>
        <v>24719455.170000002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16558980.029999997</v>
      </c>
      <c r="Q14" s="18">
        <f>'Formato 7 d)'!C20</f>
        <v>16484195.070000002</v>
      </c>
      <c r="R14" s="18">
        <f>'Formato 7 d)'!D20</f>
        <v>17770863.050000001</v>
      </c>
      <c r="S14" s="18">
        <f>'Formato 7 d)'!E20</f>
        <v>22863159.550000001</v>
      </c>
      <c r="T14" s="18">
        <f>'Formato 7 d)'!F20</f>
        <v>29098279.949999999</v>
      </c>
      <c r="U14" s="18">
        <f>'Formato 7 d)'!G20</f>
        <v>8386465.5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18282365.699999999</v>
      </c>
      <c r="Q15" s="18">
        <f>'Formato 7 d)'!C21</f>
        <v>19829278.929999996</v>
      </c>
      <c r="R15" s="18">
        <f>'Formato 7 d)'!D21</f>
        <v>22855451.009999998</v>
      </c>
      <c r="S15" s="18">
        <f>'Formato 7 d)'!E21</f>
        <v>27811913.620000001</v>
      </c>
      <c r="T15" s="18">
        <f>'Formato 7 d)'!F21</f>
        <v>19063119.260000002</v>
      </c>
      <c r="U15" s="18">
        <f>'Formato 7 d)'!G21</f>
        <v>10311320.789999999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804552.97</v>
      </c>
      <c r="Q16" s="18">
        <f>'Formato 7 d)'!C22</f>
        <v>7031.9000000000005</v>
      </c>
      <c r="R16" s="18">
        <f>'Formato 7 d)'!D22</f>
        <v>2813500</v>
      </c>
      <c r="S16" s="18">
        <f>'Formato 7 d)'!E22</f>
        <v>7242711.3399999999</v>
      </c>
      <c r="T16" s="18">
        <f>'Formato 7 d)'!F22</f>
        <v>4770591.97</v>
      </c>
      <c r="U16" s="18">
        <f>'Formato 7 d)'!G22</f>
        <v>8539518.7400000002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4365269.46</v>
      </c>
      <c r="Q17" s="18">
        <f>'Formato 7 d)'!C23</f>
        <v>2549005.4500000002</v>
      </c>
      <c r="R17" s="18">
        <f>'Formato 7 d)'!D23</f>
        <v>9147415.4500000011</v>
      </c>
      <c r="S17" s="18">
        <f>'Formato 7 d)'!E23</f>
        <v>7733833.9000000004</v>
      </c>
      <c r="T17" s="18">
        <f>'Formato 7 d)'!F23</f>
        <v>6819660.1600000001</v>
      </c>
      <c r="U17" s="18">
        <f>'Formato 7 d)'!G23</f>
        <v>46790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103610504.84</v>
      </c>
      <c r="Q18" s="18">
        <f>'Formato 7 d)'!C24</f>
        <v>85012049.140000015</v>
      </c>
      <c r="R18" s="18">
        <f>'Formato 7 d)'!D24</f>
        <v>81950153.140000001</v>
      </c>
      <c r="S18" s="18">
        <f>'Formato 7 d)'!E24</f>
        <v>166632561.94999999</v>
      </c>
      <c r="T18" s="18">
        <f>'Formato 7 d)'!F24</f>
        <v>60464210.670000002</v>
      </c>
      <c r="U18" s="18">
        <f>'Formato 7 d)'!G24</f>
        <v>49034550.759999998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1437348.67</v>
      </c>
      <c r="U20" s="18">
        <f>'Formato 7 d)'!G26</f>
        <v>480000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1541249.25</v>
      </c>
      <c r="Q21" s="18">
        <f>'Formato 7 d)'!C27</f>
        <v>1942822.4</v>
      </c>
      <c r="R21" s="18">
        <f>'Formato 7 d)'!D27</f>
        <v>3601396.2399999998</v>
      </c>
      <c r="S21" s="18">
        <f>'Formato 7 d)'!E27</f>
        <v>1838292.6</v>
      </c>
      <c r="T21" s="18">
        <f>'Formato 7 d)'!F27</f>
        <v>2941338.9</v>
      </c>
      <c r="U21" s="18">
        <f>'Formato 7 d)'!G27</f>
        <v>1320378.29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331290950.93000001</v>
      </c>
      <c r="Q22" s="18">
        <f>'Formato 7 d)'!C29</f>
        <v>331457827.20000005</v>
      </c>
      <c r="R22" s="18">
        <f>'Formato 7 d)'!D29</f>
        <v>343445506.47000003</v>
      </c>
      <c r="S22" s="18">
        <f>'Formato 7 d)'!E29</f>
        <v>480654315.16000003</v>
      </c>
      <c r="T22" s="18">
        <f>'Formato 7 d)'!F29</f>
        <v>384811575.08999997</v>
      </c>
      <c r="U22" s="18">
        <f>'Formato 7 d)'!G29</f>
        <v>196165746.99000001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>
    <pageSetUpPr fitToPage="1"/>
  </sheetPr>
  <dimension ref="A1:XFC67"/>
  <sheetViews>
    <sheetView showGridLines="0" zoomScale="90" zoomScaleNormal="90" workbookViewId="0">
      <selection activeCell="D31" sqref="D3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81" customFormat="1" ht="34.5" customHeight="1" x14ac:dyDescent="0.25">
      <c r="A1" s="339" t="s">
        <v>487</v>
      </c>
      <c r="B1" s="339"/>
      <c r="C1" s="339"/>
      <c r="D1" s="339"/>
      <c r="E1" s="339"/>
      <c r="F1" s="339"/>
      <c r="G1" s="101"/>
    </row>
    <row r="2" spans="1:7" ht="14.25" x14ac:dyDescent="0.45">
      <c r="A2" s="327" t="str">
        <f>ENTE_PUBLICO</f>
        <v>Municipio de Valle de Santiago, Gto., Gobierno del Estado de Guanajuato</v>
      </c>
      <c r="B2" s="328"/>
      <c r="C2" s="328"/>
      <c r="D2" s="328"/>
      <c r="E2" s="328"/>
      <c r="F2" s="329"/>
    </row>
    <row r="3" spans="1:7" ht="14.25" x14ac:dyDescent="0.45">
      <c r="A3" s="336" t="s">
        <v>488</v>
      </c>
      <c r="B3" s="337"/>
      <c r="C3" s="337"/>
      <c r="D3" s="337"/>
      <c r="E3" s="337"/>
      <c r="F3" s="338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23" t="s">
        <v>494</v>
      </c>
      <c r="B5" s="5"/>
      <c r="C5" s="5"/>
      <c r="D5" s="5"/>
      <c r="E5" s="5"/>
      <c r="F5" s="5"/>
    </row>
    <row r="6" spans="1:7" ht="30" x14ac:dyDescent="0.25">
      <c r="A6" s="124" t="s">
        <v>495</v>
      </c>
      <c r="B6" s="58"/>
      <c r="C6" s="58"/>
      <c r="D6" s="58"/>
      <c r="E6" s="58"/>
      <c r="F6" s="58"/>
    </row>
    <row r="7" spans="1:7" x14ac:dyDescent="0.25">
      <c r="A7" s="124" t="s">
        <v>496</v>
      </c>
      <c r="B7" s="58"/>
      <c r="C7" s="58"/>
      <c r="D7" s="58"/>
      <c r="E7" s="58"/>
      <c r="F7" s="58"/>
    </row>
    <row r="8" spans="1:7" ht="14.25" x14ac:dyDescent="0.45">
      <c r="A8" s="125"/>
      <c r="B8" s="53"/>
      <c r="C8" s="53"/>
      <c r="D8" s="53"/>
      <c r="E8" s="53"/>
      <c r="F8" s="53"/>
    </row>
    <row r="9" spans="1:7" x14ac:dyDescent="0.25">
      <c r="A9" s="123" t="s">
        <v>497</v>
      </c>
      <c r="B9" s="53"/>
      <c r="C9" s="53"/>
      <c r="D9" s="53"/>
      <c r="E9" s="53"/>
      <c r="F9" s="53"/>
    </row>
    <row r="10" spans="1:7" x14ac:dyDescent="0.25">
      <c r="A10" s="124" t="s">
        <v>498</v>
      </c>
      <c r="B10" s="297">
        <v>713</v>
      </c>
      <c r="C10" s="184"/>
      <c r="D10" s="297">
        <v>713</v>
      </c>
      <c r="E10" s="297">
        <v>713</v>
      </c>
      <c r="F10" s="297">
        <v>713</v>
      </c>
    </row>
    <row r="11" spans="1:7" x14ac:dyDescent="0.25">
      <c r="A11" s="126" t="s">
        <v>499</v>
      </c>
      <c r="B11" s="297">
        <v>79</v>
      </c>
      <c r="C11" s="184"/>
      <c r="D11" s="297">
        <v>79</v>
      </c>
      <c r="E11" s="297">
        <v>79</v>
      </c>
      <c r="F11" s="297">
        <v>79</v>
      </c>
    </row>
    <row r="12" spans="1:7" x14ac:dyDescent="0.25">
      <c r="A12" s="126" t="s">
        <v>500</v>
      </c>
      <c r="B12" s="297">
        <v>19</v>
      </c>
      <c r="C12" s="184"/>
      <c r="D12" s="297">
        <v>19</v>
      </c>
      <c r="E12" s="297">
        <v>19</v>
      </c>
      <c r="F12" s="297">
        <v>19</v>
      </c>
    </row>
    <row r="13" spans="1:7" x14ac:dyDescent="0.25">
      <c r="A13" s="126" t="s">
        <v>501</v>
      </c>
      <c r="B13" s="297">
        <v>43</v>
      </c>
      <c r="C13" s="184"/>
      <c r="D13" s="297">
        <v>43</v>
      </c>
      <c r="E13" s="297">
        <v>43</v>
      </c>
      <c r="F13" s="297">
        <v>43</v>
      </c>
    </row>
    <row r="14" spans="1:7" x14ac:dyDescent="0.25">
      <c r="A14" s="124" t="s">
        <v>502</v>
      </c>
      <c r="B14" s="297">
        <v>60</v>
      </c>
      <c r="C14" s="184"/>
      <c r="D14" s="297">
        <v>0</v>
      </c>
      <c r="E14" s="297">
        <v>1</v>
      </c>
      <c r="F14" s="297">
        <v>0</v>
      </c>
    </row>
    <row r="15" spans="1:7" x14ac:dyDescent="0.25">
      <c r="A15" s="126" t="s">
        <v>499</v>
      </c>
      <c r="B15" s="297">
        <v>89</v>
      </c>
      <c r="C15" s="184"/>
      <c r="D15" s="297">
        <v>0</v>
      </c>
      <c r="E15" s="297">
        <v>49</v>
      </c>
      <c r="F15" s="297">
        <v>0</v>
      </c>
    </row>
    <row r="16" spans="1:7" x14ac:dyDescent="0.25">
      <c r="A16" s="126" t="s">
        <v>500</v>
      </c>
      <c r="B16" s="297">
        <v>40</v>
      </c>
      <c r="C16" s="184"/>
      <c r="D16" s="297">
        <v>0</v>
      </c>
      <c r="E16" s="297">
        <v>49</v>
      </c>
      <c r="F16" s="297">
        <v>0</v>
      </c>
    </row>
    <row r="17" spans="1:6" x14ac:dyDescent="0.25">
      <c r="A17" s="126" t="s">
        <v>501</v>
      </c>
      <c r="B17" s="297">
        <v>65</v>
      </c>
      <c r="C17" s="184"/>
      <c r="D17" s="297">
        <v>0</v>
      </c>
      <c r="E17" s="297">
        <v>49</v>
      </c>
      <c r="F17" s="297">
        <v>0</v>
      </c>
    </row>
    <row r="18" spans="1:6" x14ac:dyDescent="0.25">
      <c r="A18" s="124" t="s">
        <v>503</v>
      </c>
      <c r="B18" s="168"/>
      <c r="C18" s="184"/>
      <c r="D18" s="184"/>
      <c r="E18" s="184"/>
      <c r="F18" s="184"/>
    </row>
    <row r="19" spans="1:6" x14ac:dyDescent="0.25">
      <c r="A19" s="124" t="s">
        <v>504</v>
      </c>
      <c r="B19" s="169">
        <v>5.81</v>
      </c>
      <c r="C19" s="184"/>
      <c r="D19" s="169">
        <v>5.81</v>
      </c>
      <c r="E19" s="169">
        <v>5.81</v>
      </c>
      <c r="F19" s="169">
        <v>5.81</v>
      </c>
    </row>
    <row r="20" spans="1:6" x14ac:dyDescent="0.25">
      <c r="A20" s="124" t="s">
        <v>505</v>
      </c>
      <c r="B20" s="296">
        <v>0</v>
      </c>
      <c r="C20" s="172"/>
      <c r="D20" s="296">
        <v>0</v>
      </c>
      <c r="E20" s="296">
        <v>0</v>
      </c>
      <c r="F20" s="296">
        <v>0</v>
      </c>
    </row>
    <row r="21" spans="1:6" x14ac:dyDescent="0.25">
      <c r="A21" s="124" t="s">
        <v>506</v>
      </c>
      <c r="B21" s="296">
        <v>0</v>
      </c>
      <c r="C21" s="172"/>
      <c r="D21" s="296">
        <v>0</v>
      </c>
      <c r="E21" s="296">
        <v>0</v>
      </c>
      <c r="F21" s="296">
        <v>0</v>
      </c>
    </row>
    <row r="22" spans="1:6" x14ac:dyDescent="0.25">
      <c r="A22" s="62" t="s">
        <v>507</v>
      </c>
      <c r="B22" s="155">
        <v>0.06</v>
      </c>
      <c r="C22" s="172"/>
      <c r="D22" s="155" t="s">
        <v>3357</v>
      </c>
      <c r="E22" s="155" t="s">
        <v>3357</v>
      </c>
      <c r="F22" s="155" t="s">
        <v>3358</v>
      </c>
    </row>
    <row r="23" spans="1:6" x14ac:dyDescent="0.25">
      <c r="A23" s="62" t="s">
        <v>508</v>
      </c>
      <c r="B23" s="298">
        <v>6.1050000000000002E-3</v>
      </c>
      <c r="C23" s="172"/>
      <c r="D23" s="298">
        <v>6.1050000000000002E-3</v>
      </c>
      <c r="E23" s="298">
        <v>6.1050000000000002E-3</v>
      </c>
      <c r="F23" s="298">
        <v>6.1050000000000002E-3</v>
      </c>
    </row>
    <row r="24" spans="1:6" x14ac:dyDescent="0.25">
      <c r="A24" s="62" t="s">
        <v>509</v>
      </c>
      <c r="B24" s="169">
        <v>52.12</v>
      </c>
      <c r="C24" s="184"/>
      <c r="D24" s="169">
        <v>0</v>
      </c>
      <c r="E24" s="169">
        <v>39</v>
      </c>
      <c r="F24" s="169">
        <v>0</v>
      </c>
    </row>
    <row r="25" spans="1:6" x14ac:dyDescent="0.25">
      <c r="A25" s="124" t="s">
        <v>510</v>
      </c>
      <c r="B25" s="169">
        <v>28.23</v>
      </c>
      <c r="C25" s="184"/>
      <c r="D25" s="169">
        <v>0</v>
      </c>
      <c r="E25" s="169">
        <v>39.22</v>
      </c>
      <c r="F25" s="169">
        <v>0</v>
      </c>
    </row>
    <row r="26" spans="1:6" ht="14.25" x14ac:dyDescent="0.45">
      <c r="A26" s="125"/>
      <c r="B26" s="53"/>
      <c r="C26" s="53"/>
      <c r="D26" s="53"/>
      <c r="E26" s="53"/>
      <c r="F26" s="53"/>
    </row>
    <row r="27" spans="1:6" ht="14.25" x14ac:dyDescent="0.45">
      <c r="A27" s="123" t="s">
        <v>511</v>
      </c>
      <c r="B27" s="53"/>
      <c r="C27" s="53"/>
      <c r="D27" s="53"/>
      <c r="E27" s="53"/>
      <c r="F27" s="53"/>
    </row>
    <row r="28" spans="1:6" x14ac:dyDescent="0.25">
      <c r="A28" s="124" t="s">
        <v>512</v>
      </c>
      <c r="B28" s="169">
        <v>0</v>
      </c>
      <c r="C28" s="184"/>
      <c r="D28" s="169">
        <v>0</v>
      </c>
      <c r="E28" s="169">
        <v>0</v>
      </c>
      <c r="F28" s="169">
        <v>0</v>
      </c>
    </row>
    <row r="29" spans="1:6" ht="14.25" x14ac:dyDescent="0.45">
      <c r="A29" s="125"/>
      <c r="B29" s="53"/>
      <c r="C29" s="53"/>
      <c r="D29" s="53"/>
      <c r="E29" s="53"/>
      <c r="F29" s="53"/>
    </row>
    <row r="30" spans="1:6" x14ac:dyDescent="0.25">
      <c r="A30" s="123" t="s">
        <v>513</v>
      </c>
      <c r="B30" s="53"/>
      <c r="C30" s="53"/>
      <c r="D30" s="53"/>
      <c r="E30" s="53"/>
      <c r="F30" s="53"/>
    </row>
    <row r="31" spans="1:6" x14ac:dyDescent="0.25">
      <c r="A31" s="124" t="s">
        <v>498</v>
      </c>
      <c r="B31" s="318">
        <v>96018827.400000006</v>
      </c>
      <c r="C31" s="318"/>
      <c r="D31" s="318">
        <v>96018827.400000006</v>
      </c>
      <c r="E31" s="318">
        <v>96018827.400000006</v>
      </c>
      <c r="F31" s="318">
        <v>96018827.400000006</v>
      </c>
    </row>
    <row r="32" spans="1:6" x14ac:dyDescent="0.25">
      <c r="A32" s="124" t="s">
        <v>502</v>
      </c>
      <c r="B32" s="318">
        <v>5075391.3600000003</v>
      </c>
      <c r="C32" s="318"/>
      <c r="D32" s="318">
        <v>0</v>
      </c>
      <c r="E32" s="318">
        <v>66705.600000000006</v>
      </c>
      <c r="F32" s="318">
        <v>0</v>
      </c>
    </row>
    <row r="33" spans="1:6" x14ac:dyDescent="0.25">
      <c r="A33" s="124" t="s">
        <v>514</v>
      </c>
      <c r="B33" s="169">
        <v>0</v>
      </c>
      <c r="C33" s="169"/>
      <c r="D33" s="169">
        <v>0</v>
      </c>
      <c r="E33" s="169">
        <v>0</v>
      </c>
      <c r="F33" s="169">
        <v>0</v>
      </c>
    </row>
    <row r="34" spans="1:6" ht="14.25" x14ac:dyDescent="0.45">
      <c r="A34" s="125"/>
      <c r="B34" s="53"/>
      <c r="C34" s="53"/>
      <c r="D34" s="53"/>
      <c r="E34" s="53"/>
      <c r="F34" s="53"/>
    </row>
    <row r="35" spans="1:6" x14ac:dyDescent="0.25">
      <c r="A35" s="123" t="s">
        <v>515</v>
      </c>
      <c r="B35" s="53"/>
      <c r="C35" s="53"/>
      <c r="D35" s="53"/>
      <c r="E35" s="53"/>
      <c r="F35" s="53"/>
    </row>
    <row r="36" spans="1:6" x14ac:dyDescent="0.25">
      <c r="A36" s="124" t="s">
        <v>516</v>
      </c>
      <c r="B36" s="318">
        <v>18129.28</v>
      </c>
      <c r="C36" s="318"/>
      <c r="D36" s="318">
        <v>0</v>
      </c>
      <c r="E36" s="318">
        <v>5558.8</v>
      </c>
      <c r="F36" s="185">
        <v>0</v>
      </c>
    </row>
    <row r="37" spans="1:6" x14ac:dyDescent="0.25">
      <c r="A37" s="124" t="s">
        <v>517</v>
      </c>
      <c r="B37" s="318">
        <v>2697.76</v>
      </c>
      <c r="C37" s="318"/>
      <c r="D37" s="318">
        <v>0</v>
      </c>
      <c r="E37" s="318">
        <v>5558.8</v>
      </c>
      <c r="F37" s="318">
        <v>0</v>
      </c>
    </row>
    <row r="38" spans="1:6" x14ac:dyDescent="0.25">
      <c r="A38" s="124" t="s">
        <v>518</v>
      </c>
      <c r="B38" s="318">
        <v>7049.15</v>
      </c>
      <c r="C38" s="318"/>
      <c r="D38" s="318">
        <v>0</v>
      </c>
      <c r="E38" s="318">
        <v>5558.8</v>
      </c>
      <c r="F38" s="318">
        <v>0</v>
      </c>
    </row>
    <row r="39" spans="1:6" ht="14.25" x14ac:dyDescent="0.45">
      <c r="A39" s="125"/>
      <c r="B39" s="53"/>
      <c r="C39" s="53"/>
      <c r="D39" s="53"/>
      <c r="E39" s="53"/>
      <c r="F39" s="53"/>
    </row>
    <row r="40" spans="1:6" ht="14.25" x14ac:dyDescent="0.45">
      <c r="A40" s="123" t="s">
        <v>519</v>
      </c>
      <c r="B40" s="58"/>
      <c r="C40" s="58"/>
      <c r="D40" s="58"/>
      <c r="E40" s="58"/>
      <c r="F40" s="58"/>
    </row>
    <row r="41" spans="1:6" x14ac:dyDescent="0.25">
      <c r="A41" s="125"/>
      <c r="B41" s="53"/>
      <c r="C41" s="53"/>
      <c r="D41" s="53"/>
      <c r="E41" s="53"/>
      <c r="F41" s="53"/>
    </row>
    <row r="42" spans="1:6" x14ac:dyDescent="0.25">
      <c r="A42" s="123" t="s">
        <v>520</v>
      </c>
      <c r="B42" s="53"/>
      <c r="C42" s="53"/>
      <c r="D42" s="53"/>
      <c r="E42" s="53"/>
      <c r="F42" s="53"/>
    </row>
    <row r="43" spans="1:6" x14ac:dyDescent="0.25">
      <c r="A43" s="124" t="s">
        <v>521</v>
      </c>
      <c r="B43" s="318">
        <v>86973427.459999993</v>
      </c>
      <c r="C43" s="318"/>
      <c r="D43" s="318">
        <v>0</v>
      </c>
      <c r="E43" s="318">
        <v>1785543.73</v>
      </c>
      <c r="F43" s="318">
        <v>0</v>
      </c>
    </row>
    <row r="44" spans="1:6" x14ac:dyDescent="0.25">
      <c r="A44" s="124" t="s">
        <v>522</v>
      </c>
      <c r="B44" s="318">
        <v>365700673.57999998</v>
      </c>
      <c r="C44" s="318"/>
      <c r="D44" s="318">
        <v>0</v>
      </c>
      <c r="E44" s="318">
        <v>0</v>
      </c>
      <c r="F44" s="318">
        <v>31156963.039999999</v>
      </c>
    </row>
    <row r="45" spans="1:6" x14ac:dyDescent="0.25">
      <c r="A45" s="124" t="s">
        <v>523</v>
      </c>
      <c r="B45" s="318">
        <v>666100076.72000003</v>
      </c>
      <c r="C45" s="318"/>
      <c r="D45" s="318">
        <v>0</v>
      </c>
      <c r="E45" s="318">
        <v>0</v>
      </c>
      <c r="F45" s="318">
        <v>96048106.359999999</v>
      </c>
    </row>
    <row r="46" spans="1:6" x14ac:dyDescent="0.25">
      <c r="A46" s="125"/>
      <c r="B46" s="53"/>
      <c r="C46" s="53"/>
      <c r="D46" s="53"/>
      <c r="E46" s="53"/>
      <c r="F46" s="53"/>
    </row>
    <row r="47" spans="1:6" ht="30" x14ac:dyDescent="0.25">
      <c r="A47" s="123" t="s">
        <v>524</v>
      </c>
      <c r="B47" s="53"/>
      <c r="C47" s="53"/>
      <c r="D47" s="53"/>
      <c r="E47" s="53"/>
      <c r="F47" s="53"/>
    </row>
    <row r="48" spans="1:6" x14ac:dyDescent="0.25">
      <c r="A48" s="62" t="s">
        <v>522</v>
      </c>
      <c r="B48" s="131"/>
      <c r="C48" s="131"/>
      <c r="D48" s="131"/>
      <c r="E48" s="131"/>
      <c r="F48" s="131"/>
    </row>
    <row r="49" spans="1:6" x14ac:dyDescent="0.25">
      <c r="A49" s="62" t="s">
        <v>523</v>
      </c>
      <c r="B49" s="131"/>
      <c r="C49" s="131"/>
      <c r="D49" s="131"/>
      <c r="E49" s="131"/>
      <c r="F49" s="131"/>
    </row>
    <row r="50" spans="1:6" x14ac:dyDescent="0.25">
      <c r="A50" s="125"/>
      <c r="B50" s="53"/>
      <c r="C50" s="53"/>
      <c r="D50" s="53"/>
      <c r="E50" s="53"/>
      <c r="F50" s="53"/>
    </row>
    <row r="51" spans="1:6" x14ac:dyDescent="0.25">
      <c r="A51" s="123" t="s">
        <v>525</v>
      </c>
      <c r="B51" s="53"/>
      <c r="C51" s="53"/>
      <c r="D51" s="53"/>
      <c r="E51" s="53"/>
      <c r="F51" s="53"/>
    </row>
    <row r="52" spans="1:6" x14ac:dyDescent="0.25">
      <c r="A52" s="124" t="s">
        <v>522</v>
      </c>
      <c r="B52" s="169">
        <v>0</v>
      </c>
      <c r="C52" s="169"/>
      <c r="D52" s="169">
        <v>0</v>
      </c>
      <c r="E52" s="169">
        <v>0</v>
      </c>
      <c r="F52" s="169">
        <v>0</v>
      </c>
    </row>
    <row r="53" spans="1:6" x14ac:dyDescent="0.25">
      <c r="A53" s="124" t="s">
        <v>523</v>
      </c>
      <c r="B53" s="169">
        <v>0</v>
      </c>
      <c r="C53" s="169"/>
      <c r="D53" s="169">
        <v>0</v>
      </c>
      <c r="E53" s="169">
        <v>0</v>
      </c>
      <c r="F53" s="169">
        <v>0</v>
      </c>
    </row>
    <row r="54" spans="1:6" x14ac:dyDescent="0.25">
      <c r="A54" s="124" t="s">
        <v>526</v>
      </c>
      <c r="B54" s="169">
        <v>0</v>
      </c>
      <c r="C54" s="169"/>
      <c r="D54" s="169">
        <v>0</v>
      </c>
      <c r="E54" s="169">
        <v>0</v>
      </c>
      <c r="F54" s="169">
        <v>0</v>
      </c>
    </row>
    <row r="55" spans="1:6" x14ac:dyDescent="0.25">
      <c r="A55" s="125"/>
      <c r="B55" s="53"/>
      <c r="C55" s="53"/>
      <c r="D55" s="53"/>
      <c r="E55" s="53"/>
      <c r="F55" s="53"/>
    </row>
    <row r="56" spans="1:6" x14ac:dyDescent="0.25">
      <c r="A56" s="123" t="s">
        <v>527</v>
      </c>
      <c r="B56" s="53"/>
      <c r="C56" s="53"/>
      <c r="D56" s="53"/>
      <c r="E56" s="53"/>
      <c r="F56" s="53"/>
    </row>
    <row r="57" spans="1:6" x14ac:dyDescent="0.25">
      <c r="A57" s="124" t="s">
        <v>522</v>
      </c>
      <c r="B57" s="302">
        <v>-452674101.02999997</v>
      </c>
      <c r="C57" s="302"/>
      <c r="D57" s="169">
        <v>0</v>
      </c>
      <c r="E57" s="302">
        <v>-1785543.73</v>
      </c>
      <c r="F57" s="302">
        <v>-31156963.039999999</v>
      </c>
    </row>
    <row r="58" spans="1:6" x14ac:dyDescent="0.25">
      <c r="A58" s="124" t="s">
        <v>523</v>
      </c>
      <c r="B58" s="302">
        <v>-666100076.72000003</v>
      </c>
      <c r="C58" s="302"/>
      <c r="D58" s="169">
        <v>0</v>
      </c>
      <c r="E58" s="169">
        <v>0</v>
      </c>
      <c r="F58" s="302">
        <v>-96048106.359999999</v>
      </c>
    </row>
    <row r="59" spans="1:6" x14ac:dyDescent="0.25">
      <c r="A59" s="125"/>
      <c r="B59" s="53"/>
      <c r="C59" s="53"/>
      <c r="D59" s="53"/>
      <c r="E59" s="53"/>
      <c r="F59" s="53"/>
    </row>
    <row r="60" spans="1:6" x14ac:dyDescent="0.25">
      <c r="A60" s="123" t="s">
        <v>528</v>
      </c>
      <c r="B60" s="53"/>
      <c r="C60" s="53"/>
      <c r="D60" s="53"/>
      <c r="E60" s="53"/>
      <c r="F60" s="53"/>
    </row>
    <row r="61" spans="1:6" x14ac:dyDescent="0.25">
      <c r="A61" s="124" t="s">
        <v>529</v>
      </c>
      <c r="B61" s="297">
        <v>2019</v>
      </c>
      <c r="C61" s="297"/>
      <c r="D61" s="297">
        <v>2019</v>
      </c>
      <c r="E61" s="297">
        <v>2019</v>
      </c>
      <c r="F61" s="297">
        <v>2019</v>
      </c>
    </row>
    <row r="62" spans="1:6" x14ac:dyDescent="0.25">
      <c r="A62" s="124" t="s">
        <v>530</v>
      </c>
      <c r="B62" s="170">
        <v>0.03</v>
      </c>
      <c r="C62" s="170"/>
      <c r="D62" s="170">
        <v>0.03</v>
      </c>
      <c r="E62" s="170">
        <v>0.03</v>
      </c>
      <c r="F62" s="170">
        <v>0.03</v>
      </c>
    </row>
    <row r="63" spans="1:6" x14ac:dyDescent="0.25">
      <c r="A63" s="125"/>
      <c r="B63" s="53"/>
      <c r="C63" s="53"/>
      <c r="D63" s="53"/>
      <c r="E63" s="53"/>
      <c r="F63" s="53"/>
    </row>
    <row r="64" spans="1:6" x14ac:dyDescent="0.25">
      <c r="A64" s="123" t="s">
        <v>531</v>
      </c>
      <c r="B64" s="53"/>
      <c r="C64" s="53"/>
      <c r="D64" s="53"/>
      <c r="E64" s="53"/>
      <c r="F64" s="53"/>
    </row>
    <row r="65" spans="1:6" x14ac:dyDescent="0.25">
      <c r="A65" s="124" t="s">
        <v>532</v>
      </c>
      <c r="B65" s="188">
        <v>2018</v>
      </c>
      <c r="C65" s="188"/>
      <c r="D65" s="188">
        <v>2018</v>
      </c>
      <c r="E65" s="188">
        <v>2018</v>
      </c>
      <c r="F65" s="188">
        <v>2018</v>
      </c>
    </row>
    <row r="66" spans="1:6" ht="45" x14ac:dyDescent="0.25">
      <c r="A66" s="124" t="s">
        <v>533</v>
      </c>
      <c r="B66" s="190" t="s">
        <v>3359</v>
      </c>
      <c r="C66" s="190"/>
      <c r="D66" s="190" t="s">
        <v>3359</v>
      </c>
      <c r="E66" s="190" t="s">
        <v>3359</v>
      </c>
      <c r="F66" s="190" t="s">
        <v>3359</v>
      </c>
    </row>
    <row r="67" spans="1:6" x14ac:dyDescent="0.25">
      <c r="A67" s="129"/>
      <c r="B67" s="63"/>
      <c r="C67" s="63"/>
      <c r="D67" s="63"/>
      <c r="E67" s="63"/>
      <c r="F67" s="63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scale="51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5" t="s">
        <v>3271</v>
      </c>
      <c r="Q1" s="35" t="s">
        <v>3272</v>
      </c>
      <c r="R1" s="35" t="s">
        <v>3273</v>
      </c>
      <c r="S1" s="35" t="s">
        <v>3274</v>
      </c>
      <c r="T1" s="35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713</v>
      </c>
      <c r="Q6" s="18">
        <f>'Formato 8'!C10</f>
        <v>0</v>
      </c>
      <c r="R6" s="18">
        <f>'Formato 8'!D10</f>
        <v>713</v>
      </c>
      <c r="S6" s="18">
        <f>'Formato 8'!E10</f>
        <v>713</v>
      </c>
      <c r="T6" s="18">
        <f>'Formato 8'!F10</f>
        <v>713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79</v>
      </c>
      <c r="Q7" s="18">
        <f>'Formato 8'!C11</f>
        <v>0</v>
      </c>
      <c r="R7" s="18">
        <f>'Formato 8'!D11</f>
        <v>79</v>
      </c>
      <c r="S7" s="18">
        <f>'Formato 8'!E11</f>
        <v>79</v>
      </c>
      <c r="T7" s="18">
        <f>'Formato 8'!F11</f>
        <v>79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19</v>
      </c>
      <c r="Q8" s="18">
        <f>'Formato 8'!C12</f>
        <v>0</v>
      </c>
      <c r="R8" s="18">
        <f>'Formato 8'!D12</f>
        <v>19</v>
      </c>
      <c r="S8" s="18">
        <f>'Formato 8'!E12</f>
        <v>19</v>
      </c>
      <c r="T8" s="18">
        <f>'Formato 8'!F12</f>
        <v>19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43</v>
      </c>
      <c r="Q9" s="18">
        <f>'Formato 8'!C13</f>
        <v>0</v>
      </c>
      <c r="R9" s="18">
        <f>'Formato 8'!D13</f>
        <v>43</v>
      </c>
      <c r="S9" s="18">
        <f>'Formato 8'!E13</f>
        <v>43</v>
      </c>
      <c r="T9" s="18">
        <f>'Formato 8'!F13</f>
        <v>43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60</v>
      </c>
      <c r="Q10" s="18">
        <f>'Formato 8'!C14</f>
        <v>0</v>
      </c>
      <c r="R10" s="18">
        <f>'Formato 8'!D14</f>
        <v>0</v>
      </c>
      <c r="S10" s="18">
        <f>'Formato 8'!E14</f>
        <v>1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89</v>
      </c>
      <c r="Q11" s="18">
        <f>'Formato 8'!C15</f>
        <v>0</v>
      </c>
      <c r="R11" s="18">
        <f>'Formato 8'!D15</f>
        <v>0</v>
      </c>
      <c r="S11" s="18">
        <f>'Formato 8'!E15</f>
        <v>49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40</v>
      </c>
      <c r="Q12" s="18">
        <f>'Formato 8'!C16</f>
        <v>0</v>
      </c>
      <c r="R12" s="18">
        <f>'Formato 8'!D16</f>
        <v>0</v>
      </c>
      <c r="S12" s="18">
        <f>'Formato 8'!E16</f>
        <v>49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65</v>
      </c>
      <c r="Q13" s="18">
        <f>'Formato 8'!C17</f>
        <v>0</v>
      </c>
      <c r="R13" s="18">
        <f>'Formato 8'!D17</f>
        <v>0</v>
      </c>
      <c r="S13" s="18">
        <f>'Formato 8'!E17</f>
        <v>49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5.81</v>
      </c>
      <c r="Q15" s="18">
        <f>'Formato 8'!C19</f>
        <v>0</v>
      </c>
      <c r="R15" s="18">
        <f>'Formato 8'!D19</f>
        <v>5.81</v>
      </c>
      <c r="S15" s="18">
        <f>'Formato 8'!E19</f>
        <v>5.81</v>
      </c>
      <c r="T15" s="18">
        <f>'Formato 8'!F19</f>
        <v>5.81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0.06</v>
      </c>
      <c r="Q18" s="18">
        <f>'Formato 8'!C22</f>
        <v>0</v>
      </c>
      <c r="R18" s="18" t="str">
        <f>'Formato 8'!D22</f>
        <v>-</v>
      </c>
      <c r="S18" s="18" t="str">
        <f>'Formato 8'!E22</f>
        <v>-</v>
      </c>
      <c r="T18" s="18" t="str">
        <f>'Formato 8'!F22</f>
        <v>NA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6.1050000000000002E-3</v>
      </c>
      <c r="Q19" s="18">
        <f>'Formato 8'!C23</f>
        <v>0</v>
      </c>
      <c r="R19" s="18">
        <f>'Formato 8'!D23</f>
        <v>6.1050000000000002E-3</v>
      </c>
      <c r="S19" s="18">
        <f>'Formato 8'!E23</f>
        <v>6.1050000000000002E-3</v>
      </c>
      <c r="T19" s="18">
        <f>'Formato 8'!F23</f>
        <v>6.1050000000000002E-3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52.12</v>
      </c>
      <c r="Q20" s="18">
        <f>'Formato 8'!C24</f>
        <v>0</v>
      </c>
      <c r="R20" s="18">
        <f>'Formato 8'!D24</f>
        <v>0</v>
      </c>
      <c r="S20" s="18">
        <f>'Formato 8'!E24</f>
        <v>39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28.23</v>
      </c>
      <c r="Q21" s="18">
        <f>'Formato 8'!C25</f>
        <v>0</v>
      </c>
      <c r="R21" s="18">
        <f>'Formato 8'!D25</f>
        <v>0</v>
      </c>
      <c r="S21" s="18">
        <f>'Formato 8'!E25</f>
        <v>39.22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96018827.400000006</v>
      </c>
      <c r="Q25" s="18">
        <f>'Formato 8'!C31</f>
        <v>0</v>
      </c>
      <c r="R25" s="18">
        <f>'Formato 8'!D31</f>
        <v>96018827.400000006</v>
      </c>
      <c r="S25" s="18">
        <f>'Formato 8'!E31</f>
        <v>96018827.400000006</v>
      </c>
      <c r="T25" s="18">
        <f>'Formato 8'!F31</f>
        <v>96018827.400000006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5075391.3600000003</v>
      </c>
      <c r="Q26" s="18">
        <f>'Formato 8'!C32</f>
        <v>0</v>
      </c>
      <c r="R26" s="18">
        <f>'Formato 8'!D32</f>
        <v>0</v>
      </c>
      <c r="S26" s="18">
        <f>'Formato 8'!E32</f>
        <v>66705.600000000006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18129.28</v>
      </c>
      <c r="Q29" s="18">
        <f>'Formato 8'!C36</f>
        <v>0</v>
      </c>
      <c r="R29" s="18">
        <f>'Formato 8'!D36</f>
        <v>0</v>
      </c>
      <c r="S29" s="18">
        <f>'Formato 8'!E36</f>
        <v>5558.8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2697.76</v>
      </c>
      <c r="Q30" s="18">
        <f>'Formato 8'!C37</f>
        <v>0</v>
      </c>
      <c r="R30" s="18">
        <f>'Formato 8'!D37</f>
        <v>0</v>
      </c>
      <c r="S30" s="18">
        <f>'Formato 8'!E37</f>
        <v>5558.8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7049.15</v>
      </c>
      <c r="Q31" s="18">
        <f>'Formato 8'!C38</f>
        <v>0</v>
      </c>
      <c r="R31" s="18">
        <f>'Formato 8'!D38</f>
        <v>0</v>
      </c>
      <c r="S31" s="18">
        <f>'Formato 8'!E38</f>
        <v>5558.8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86973427.459999993</v>
      </c>
      <c r="Q34" s="18">
        <f>'Formato 8'!C43</f>
        <v>0</v>
      </c>
      <c r="R34" s="18">
        <f>'Formato 8'!D43</f>
        <v>0</v>
      </c>
      <c r="S34" s="18">
        <f>'Formato 8'!E43</f>
        <v>1785543.73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365700673.57999998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31156963.039999999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666100076.72000003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96048106.359999999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-452674101.02999997</v>
      </c>
      <c r="Q45" s="18">
        <f>'Formato 8'!C57</f>
        <v>0</v>
      </c>
      <c r="R45" s="18">
        <f>'Formato 8'!D57</f>
        <v>0</v>
      </c>
      <c r="S45" s="18">
        <f>'Formato 8'!E57</f>
        <v>-1785543.73</v>
      </c>
      <c r="T45" s="18">
        <f>'Formato 8'!F57</f>
        <v>-31156963.039999999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-666100076.72000003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-96048106.359999999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2019</v>
      </c>
      <c r="Q48" s="18">
        <f>'Formato 8'!C61</f>
        <v>0</v>
      </c>
      <c r="R48" s="18">
        <f>'Formato 8'!D61</f>
        <v>2019</v>
      </c>
      <c r="S48" s="18">
        <f>'Formato 8'!E61</f>
        <v>2019</v>
      </c>
      <c r="T48" s="18">
        <f>'Formato 8'!F61</f>
        <v>2019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0.03</v>
      </c>
      <c r="Q49" s="18">
        <f>'Formato 8'!C62</f>
        <v>0</v>
      </c>
      <c r="R49" s="18">
        <f>'Formato 8'!D62</f>
        <v>0.03</v>
      </c>
      <c r="S49" s="18">
        <f>'Formato 8'!E62</f>
        <v>0.03</v>
      </c>
      <c r="T49" s="18">
        <f>'Formato 8'!F62</f>
        <v>0.03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2018</v>
      </c>
      <c r="Q51" s="18">
        <f>'Formato 8'!C65</f>
        <v>0</v>
      </c>
      <c r="R51" s="18">
        <f>'Formato 8'!D65</f>
        <v>2018</v>
      </c>
      <c r="S51" s="18">
        <f>'Formato 8'!E65</f>
        <v>2018</v>
      </c>
      <c r="T51" s="18">
        <f>'Formato 8'!F65</f>
        <v>2018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 t="str">
        <f>'Formato 8'!B66</f>
        <v>Valuaciones Actuariales del Norte S.C.</v>
      </c>
      <c r="Q52" s="18">
        <f>'Formato 8'!C66</f>
        <v>0</v>
      </c>
      <c r="R52" s="18" t="str">
        <f>'Formato 8'!D66</f>
        <v>Valuaciones Actuariales del Norte S.C.</v>
      </c>
      <c r="S52" s="18" t="str">
        <f>'Formato 8'!E66</f>
        <v>Valuaciones Actuariales del Norte S.C.</v>
      </c>
      <c r="T52" s="18" t="str">
        <f>'Formato 8'!F66</f>
        <v>Valuaciones Actuariales del Norte S.C.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80" customFormat="1" ht="37.5" customHeight="1" x14ac:dyDescent="0.25">
      <c r="A1" s="339" t="s">
        <v>537</v>
      </c>
      <c r="B1" s="339"/>
      <c r="C1" s="339"/>
      <c r="D1" s="339"/>
      <c r="E1" s="339"/>
      <c r="F1" s="339"/>
    </row>
    <row r="2" spans="1:6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9"/>
    </row>
    <row r="3" spans="1:6" x14ac:dyDescent="0.25">
      <c r="A3" s="330" t="s">
        <v>117</v>
      </c>
      <c r="B3" s="331"/>
      <c r="C3" s="331"/>
      <c r="D3" s="331"/>
      <c r="E3" s="331"/>
      <c r="F3" s="332"/>
    </row>
    <row r="4" spans="1:6" ht="14.25" x14ac:dyDescent="0.45">
      <c r="A4" s="333" t="str">
        <f>PERIODO_INFORME</f>
        <v>Al 31 de diciembre de 2019 y al 30 de junio de 2020 (b)</v>
      </c>
      <c r="B4" s="334"/>
      <c r="C4" s="334"/>
      <c r="D4" s="334"/>
      <c r="E4" s="334"/>
      <c r="F4" s="335"/>
    </row>
    <row r="5" spans="1:6" ht="14.25" x14ac:dyDescent="0.45">
      <c r="A5" s="336" t="s">
        <v>118</v>
      </c>
      <c r="B5" s="337"/>
      <c r="C5" s="337"/>
      <c r="D5" s="337"/>
      <c r="E5" s="337"/>
      <c r="F5" s="338"/>
    </row>
    <row r="6" spans="1:6" s="3" customFormat="1" ht="28.5" x14ac:dyDescent="0.45">
      <c r="A6" s="120" t="s">
        <v>3276</v>
      </c>
      <c r="B6" s="121" t="str">
        <f>ANIO</f>
        <v>2020 (d)</v>
      </c>
      <c r="C6" s="118" t="str">
        <f>ULTIMO</f>
        <v>31 de diciembre de 2019 (e)</v>
      </c>
      <c r="D6" s="122" t="s">
        <v>0</v>
      </c>
      <c r="E6" s="121" t="str">
        <f>ANIO</f>
        <v>2020 (d)</v>
      </c>
      <c r="F6" s="118" t="str">
        <f>ULTIMO</f>
        <v>31 de diciembre de 2019 (e)</v>
      </c>
    </row>
    <row r="7" spans="1:6" ht="14.25" x14ac:dyDescent="0.45">
      <c r="A7" s="84" t="s">
        <v>1</v>
      </c>
      <c r="B7" s="77"/>
      <c r="C7" s="77"/>
      <c r="D7" s="88" t="s">
        <v>52</v>
      </c>
      <c r="E7" s="77"/>
      <c r="F7" s="77"/>
    </row>
    <row r="8" spans="1:6" ht="14.25" x14ac:dyDescent="0.45">
      <c r="A8" s="37" t="s">
        <v>2</v>
      </c>
      <c r="B8" s="53"/>
      <c r="C8" s="53"/>
      <c r="D8" s="89" t="s">
        <v>53</v>
      </c>
      <c r="E8" s="53"/>
      <c r="F8" s="53"/>
    </row>
    <row r="9" spans="1:6" x14ac:dyDescent="0.25">
      <c r="A9" s="85" t="s">
        <v>3</v>
      </c>
      <c r="B9" s="133">
        <f>SUM(B10:B16)</f>
        <v>153759680.42000002</v>
      </c>
      <c r="C9" s="133">
        <f>SUM(C10:C16)</f>
        <v>137415314.49000001</v>
      </c>
      <c r="D9" s="90" t="s">
        <v>54</v>
      </c>
      <c r="E9" s="133">
        <f>SUM(E10:E18)</f>
        <v>13529415.390000001</v>
      </c>
      <c r="F9" s="133">
        <f>SUM(F10:F18)</f>
        <v>31659530.630000003</v>
      </c>
    </row>
    <row r="10" spans="1:6" ht="14.25" customHeight="1" x14ac:dyDescent="0.25">
      <c r="A10" s="86" t="s">
        <v>4</v>
      </c>
      <c r="B10" s="136">
        <v>0</v>
      </c>
      <c r="C10" s="136">
        <v>0</v>
      </c>
      <c r="D10" s="91" t="s">
        <v>55</v>
      </c>
      <c r="E10" s="143">
        <v>401890.27</v>
      </c>
      <c r="F10" s="143">
        <v>2061662.31</v>
      </c>
    </row>
    <row r="11" spans="1:6" x14ac:dyDescent="0.25">
      <c r="A11" s="86" t="s">
        <v>5</v>
      </c>
      <c r="B11" s="136">
        <v>9154741</v>
      </c>
      <c r="C11" s="136">
        <v>10587424.970000001</v>
      </c>
      <c r="D11" s="91" t="s">
        <v>56</v>
      </c>
      <c r="E11" s="143">
        <v>1815017.49</v>
      </c>
      <c r="F11" s="143">
        <v>11752420.43</v>
      </c>
    </row>
    <row r="12" spans="1:6" x14ac:dyDescent="0.25">
      <c r="A12" s="86" t="s">
        <v>6</v>
      </c>
      <c r="B12" s="136">
        <v>0</v>
      </c>
      <c r="C12" s="136">
        <v>0</v>
      </c>
      <c r="D12" s="91" t="s">
        <v>57</v>
      </c>
      <c r="E12" s="143">
        <v>4403654.91</v>
      </c>
      <c r="F12" s="143">
        <v>8113512.2199999997</v>
      </c>
    </row>
    <row r="13" spans="1:6" ht="14.25" customHeight="1" x14ac:dyDescent="0.25">
      <c r="A13" s="86" t="s">
        <v>7</v>
      </c>
      <c r="B13" s="136">
        <v>135411180.06</v>
      </c>
      <c r="C13" s="136">
        <v>118126127.27</v>
      </c>
      <c r="D13" s="91" t="s">
        <v>58</v>
      </c>
      <c r="E13" s="143">
        <v>0</v>
      </c>
      <c r="F13" s="143">
        <v>0</v>
      </c>
    </row>
    <row r="14" spans="1:6" x14ac:dyDescent="0.25">
      <c r="A14" s="86" t="s">
        <v>8</v>
      </c>
      <c r="B14" s="136">
        <v>9162801.6500000004</v>
      </c>
      <c r="C14" s="136">
        <v>8670804.5399999991</v>
      </c>
      <c r="D14" s="91" t="s">
        <v>59</v>
      </c>
      <c r="E14" s="143">
        <v>2200</v>
      </c>
      <c r="F14" s="143">
        <v>1786174.11</v>
      </c>
    </row>
    <row r="15" spans="1:6" x14ac:dyDescent="0.25">
      <c r="A15" s="86" t="s">
        <v>9</v>
      </c>
      <c r="B15" s="136">
        <v>30957.71</v>
      </c>
      <c r="C15" s="136">
        <v>30957.71</v>
      </c>
      <c r="D15" s="91" t="s">
        <v>60</v>
      </c>
      <c r="E15" s="143">
        <v>0</v>
      </c>
      <c r="F15" s="143">
        <v>0</v>
      </c>
    </row>
    <row r="16" spans="1:6" ht="14.25" customHeight="1" x14ac:dyDescent="0.25">
      <c r="A16" s="86" t="s">
        <v>10</v>
      </c>
      <c r="B16" s="136">
        <v>0</v>
      </c>
      <c r="C16" s="136">
        <v>0</v>
      </c>
      <c r="D16" s="91" t="s">
        <v>61</v>
      </c>
      <c r="E16" s="143">
        <v>4015482.9</v>
      </c>
      <c r="F16" s="143">
        <v>5875763.7300000004</v>
      </c>
    </row>
    <row r="17" spans="1:6" x14ac:dyDescent="0.25">
      <c r="A17" s="85" t="s">
        <v>11</v>
      </c>
      <c r="B17" s="133">
        <f>SUM(B18:B24)</f>
        <v>6995647.1699999999</v>
      </c>
      <c r="C17" s="133">
        <f>SUM(C18:C24)</f>
        <v>7150209.6300000008</v>
      </c>
      <c r="D17" s="91" t="s">
        <v>62</v>
      </c>
      <c r="E17" s="143">
        <v>0</v>
      </c>
      <c r="F17" s="143">
        <v>0</v>
      </c>
    </row>
    <row r="18" spans="1:6" x14ac:dyDescent="0.25">
      <c r="A18" s="87" t="s">
        <v>12</v>
      </c>
      <c r="B18" s="137">
        <v>0</v>
      </c>
      <c r="C18" s="137">
        <v>0</v>
      </c>
      <c r="D18" s="91" t="s">
        <v>63</v>
      </c>
      <c r="E18" s="143">
        <v>2891169.82</v>
      </c>
      <c r="F18" s="143">
        <v>2069997.83</v>
      </c>
    </row>
    <row r="19" spans="1:6" ht="14.25" customHeight="1" x14ac:dyDescent="0.25">
      <c r="A19" s="87" t="s">
        <v>13</v>
      </c>
      <c r="B19" s="137">
        <v>931326.3</v>
      </c>
      <c r="C19" s="137">
        <v>930226.42</v>
      </c>
      <c r="D19" s="90" t="s">
        <v>64</v>
      </c>
      <c r="E19" s="133">
        <f>SUM(E20:E22)</f>
        <v>0</v>
      </c>
      <c r="F19" s="133">
        <f>SUM(F20:F22)</f>
        <v>0</v>
      </c>
    </row>
    <row r="20" spans="1:6" ht="14.25" customHeight="1" x14ac:dyDescent="0.25">
      <c r="A20" s="87" t="s">
        <v>14</v>
      </c>
      <c r="B20" s="137">
        <v>1044222.02</v>
      </c>
      <c r="C20" s="137">
        <v>166016.21</v>
      </c>
      <c r="D20" s="91" t="s">
        <v>65</v>
      </c>
      <c r="E20" s="144">
        <v>0</v>
      </c>
      <c r="F20" s="144">
        <v>0</v>
      </c>
    </row>
    <row r="21" spans="1:6" x14ac:dyDescent="0.25">
      <c r="A21" s="87" t="s">
        <v>15</v>
      </c>
      <c r="B21" s="137">
        <v>0</v>
      </c>
      <c r="C21" s="137">
        <v>0</v>
      </c>
      <c r="D21" s="91" t="s">
        <v>66</v>
      </c>
      <c r="E21" s="144">
        <v>0</v>
      </c>
      <c r="F21" s="144">
        <v>0</v>
      </c>
    </row>
    <row r="22" spans="1:6" x14ac:dyDescent="0.25">
      <c r="A22" s="87" t="s">
        <v>16</v>
      </c>
      <c r="B22" s="137">
        <v>220000</v>
      </c>
      <c r="C22" s="137">
        <v>91735.18</v>
      </c>
      <c r="D22" s="91" t="s">
        <v>67</v>
      </c>
      <c r="E22" s="144">
        <v>0</v>
      </c>
      <c r="F22" s="144">
        <v>0</v>
      </c>
    </row>
    <row r="23" spans="1:6" x14ac:dyDescent="0.25">
      <c r="A23" s="87" t="s">
        <v>17</v>
      </c>
      <c r="B23" s="137">
        <v>0</v>
      </c>
      <c r="C23" s="137">
        <v>0</v>
      </c>
      <c r="D23" s="90" t="s">
        <v>68</v>
      </c>
      <c r="E23" s="133">
        <f>E24+E25</f>
        <v>803571.42</v>
      </c>
      <c r="F23" s="133">
        <f>F24+F25</f>
        <v>0</v>
      </c>
    </row>
    <row r="24" spans="1:6" x14ac:dyDescent="0.25">
      <c r="A24" s="87" t="s">
        <v>18</v>
      </c>
      <c r="B24" s="137">
        <v>4800098.8499999996</v>
      </c>
      <c r="C24" s="137">
        <v>5962231.8200000003</v>
      </c>
      <c r="D24" s="91" t="s">
        <v>69</v>
      </c>
      <c r="E24" s="145">
        <v>803571.42</v>
      </c>
      <c r="F24" s="145">
        <v>0</v>
      </c>
    </row>
    <row r="25" spans="1:6" x14ac:dyDescent="0.25">
      <c r="A25" s="85" t="s">
        <v>19</v>
      </c>
      <c r="B25" s="133">
        <f>SUM(B26:B30)</f>
        <v>13784896.789999999</v>
      </c>
      <c r="C25" s="133">
        <f>SUM(C26:C30)</f>
        <v>25496538.300000001</v>
      </c>
      <c r="D25" s="91" t="s">
        <v>70</v>
      </c>
      <c r="E25" s="145">
        <v>0</v>
      </c>
      <c r="F25" s="145">
        <v>0</v>
      </c>
    </row>
    <row r="26" spans="1:6" x14ac:dyDescent="0.25">
      <c r="A26" s="87" t="s">
        <v>20</v>
      </c>
      <c r="B26" s="138">
        <v>600</v>
      </c>
      <c r="C26" s="138">
        <v>134413.88</v>
      </c>
      <c r="D26" s="90" t="s">
        <v>71</v>
      </c>
      <c r="E26" s="146">
        <v>0</v>
      </c>
      <c r="F26" s="146">
        <v>0</v>
      </c>
    </row>
    <row r="27" spans="1:6" x14ac:dyDescent="0.25">
      <c r="A27" s="87" t="s">
        <v>21</v>
      </c>
      <c r="B27" s="138">
        <v>0</v>
      </c>
      <c r="C27" s="138">
        <v>0</v>
      </c>
      <c r="D27" s="90" t="s">
        <v>72</v>
      </c>
      <c r="E27" s="133">
        <f>SUM(E28:E30)</f>
        <v>0</v>
      </c>
      <c r="F27" s="133">
        <f>SUM(F28:F30)</f>
        <v>0</v>
      </c>
    </row>
    <row r="28" spans="1:6" x14ac:dyDescent="0.25">
      <c r="A28" s="87" t="s">
        <v>22</v>
      </c>
      <c r="B28" s="138">
        <v>0</v>
      </c>
      <c r="C28" s="138">
        <v>0</v>
      </c>
      <c r="D28" s="91" t="s">
        <v>73</v>
      </c>
      <c r="E28" s="147">
        <v>0</v>
      </c>
      <c r="F28" s="147">
        <v>0</v>
      </c>
    </row>
    <row r="29" spans="1:6" x14ac:dyDescent="0.25">
      <c r="A29" s="87" t="s">
        <v>23</v>
      </c>
      <c r="B29" s="138">
        <v>13784296.789999999</v>
      </c>
      <c r="C29" s="138">
        <v>25362124.420000002</v>
      </c>
      <c r="D29" s="91" t="s">
        <v>74</v>
      </c>
      <c r="E29" s="147">
        <v>0</v>
      </c>
      <c r="F29" s="147">
        <v>0</v>
      </c>
    </row>
    <row r="30" spans="1:6" ht="14.25" customHeight="1" x14ac:dyDescent="0.25">
      <c r="A30" s="87" t="s">
        <v>24</v>
      </c>
      <c r="B30" s="138">
        <v>0</v>
      </c>
      <c r="C30" s="138">
        <v>0</v>
      </c>
      <c r="D30" s="91" t="s">
        <v>75</v>
      </c>
      <c r="E30" s="147">
        <v>0</v>
      </c>
      <c r="F30" s="147">
        <v>0</v>
      </c>
    </row>
    <row r="31" spans="1:6" x14ac:dyDescent="0.25">
      <c r="A31" s="85" t="s">
        <v>25</v>
      </c>
      <c r="B31" s="133">
        <f>SUM(B32:B36)</f>
        <v>0</v>
      </c>
      <c r="C31" s="133">
        <f>SUM(C32:C36)</f>
        <v>0</v>
      </c>
      <c r="D31" s="90" t="s">
        <v>76</v>
      </c>
      <c r="E31" s="133">
        <f>SUM(E32:E37)</f>
        <v>0</v>
      </c>
      <c r="F31" s="133">
        <f>SUM(F32:F37)</f>
        <v>0</v>
      </c>
    </row>
    <row r="32" spans="1:6" x14ac:dyDescent="0.25">
      <c r="A32" s="87" t="s">
        <v>26</v>
      </c>
      <c r="B32" s="139">
        <v>0</v>
      </c>
      <c r="C32" s="139">
        <v>0</v>
      </c>
      <c r="D32" s="91" t="s">
        <v>77</v>
      </c>
      <c r="E32" s="148">
        <v>0</v>
      </c>
      <c r="F32" s="148">
        <v>0</v>
      </c>
    </row>
    <row r="33" spans="1:6" x14ac:dyDescent="0.25">
      <c r="A33" s="87" t="s">
        <v>27</v>
      </c>
      <c r="B33" s="139">
        <v>0</v>
      </c>
      <c r="C33" s="139">
        <v>0</v>
      </c>
      <c r="D33" s="91" t="s">
        <v>78</v>
      </c>
      <c r="E33" s="148">
        <v>0</v>
      </c>
      <c r="F33" s="148">
        <v>0</v>
      </c>
    </row>
    <row r="34" spans="1:6" x14ac:dyDescent="0.25">
      <c r="A34" s="87" t="s">
        <v>28</v>
      </c>
      <c r="B34" s="139">
        <v>0</v>
      </c>
      <c r="C34" s="139">
        <v>0</v>
      </c>
      <c r="D34" s="91" t="s">
        <v>79</v>
      </c>
      <c r="E34" s="148">
        <v>0</v>
      </c>
      <c r="F34" s="148">
        <v>0</v>
      </c>
    </row>
    <row r="35" spans="1:6" x14ac:dyDescent="0.25">
      <c r="A35" s="87" t="s">
        <v>29</v>
      </c>
      <c r="B35" s="139">
        <v>0</v>
      </c>
      <c r="C35" s="139">
        <v>0</v>
      </c>
      <c r="D35" s="91" t="s">
        <v>80</v>
      </c>
      <c r="E35" s="148">
        <v>0</v>
      </c>
      <c r="F35" s="148">
        <v>0</v>
      </c>
    </row>
    <row r="36" spans="1:6" x14ac:dyDescent="0.25">
      <c r="A36" s="87" t="s">
        <v>30</v>
      </c>
      <c r="B36" s="139">
        <v>0</v>
      </c>
      <c r="C36" s="139">
        <v>0</v>
      </c>
      <c r="D36" s="91" t="s">
        <v>81</v>
      </c>
      <c r="E36" s="148">
        <v>0</v>
      </c>
      <c r="F36" s="148">
        <v>0</v>
      </c>
    </row>
    <row r="37" spans="1:6" x14ac:dyDescent="0.25">
      <c r="A37" s="85" t="s">
        <v>31</v>
      </c>
      <c r="B37" s="139">
        <v>0</v>
      </c>
      <c r="C37" s="139">
        <v>0</v>
      </c>
      <c r="D37" s="91" t="s">
        <v>82</v>
      </c>
      <c r="E37" s="148">
        <v>0</v>
      </c>
      <c r="F37" s="148">
        <v>0</v>
      </c>
    </row>
    <row r="38" spans="1:6" x14ac:dyDescent="0.25">
      <c r="A38" s="85" t="s">
        <v>119</v>
      </c>
      <c r="B38" s="133">
        <f>SUM(B39:B40)</f>
        <v>0</v>
      </c>
      <c r="C38" s="133">
        <f>SUM(C39:C40)</f>
        <v>0</v>
      </c>
      <c r="D38" s="90" t="s">
        <v>83</v>
      </c>
      <c r="E38" s="133">
        <f>SUM(E39:E41)</f>
        <v>0</v>
      </c>
      <c r="F38" s="133">
        <f>SUM(F39:F41)</f>
        <v>0</v>
      </c>
    </row>
    <row r="39" spans="1:6" x14ac:dyDescent="0.25">
      <c r="A39" s="87" t="s">
        <v>32</v>
      </c>
      <c r="B39" s="140">
        <v>0</v>
      </c>
      <c r="C39" s="140">
        <v>0</v>
      </c>
      <c r="D39" s="91" t="s">
        <v>84</v>
      </c>
      <c r="E39" s="149">
        <v>0</v>
      </c>
      <c r="F39" s="149">
        <v>0</v>
      </c>
    </row>
    <row r="40" spans="1:6" x14ac:dyDescent="0.25">
      <c r="A40" s="87" t="s">
        <v>33</v>
      </c>
      <c r="B40" s="140">
        <v>0</v>
      </c>
      <c r="C40" s="140">
        <v>0</v>
      </c>
      <c r="D40" s="91" t="s">
        <v>85</v>
      </c>
      <c r="E40" s="149">
        <v>0</v>
      </c>
      <c r="F40" s="149">
        <v>0</v>
      </c>
    </row>
    <row r="41" spans="1:6" x14ac:dyDescent="0.25">
      <c r="A41" s="85" t="s">
        <v>34</v>
      </c>
      <c r="B41" s="133">
        <f>SUM(B42:B45)</f>
        <v>0</v>
      </c>
      <c r="C41" s="133">
        <f>SUM(C42:C45)</f>
        <v>0</v>
      </c>
      <c r="D41" s="91" t="s">
        <v>86</v>
      </c>
      <c r="E41" s="149">
        <v>0</v>
      </c>
      <c r="F41" s="149">
        <v>0</v>
      </c>
    </row>
    <row r="42" spans="1:6" x14ac:dyDescent="0.25">
      <c r="A42" s="87" t="s">
        <v>35</v>
      </c>
      <c r="B42" s="141">
        <v>0</v>
      </c>
      <c r="C42" s="141">
        <v>0</v>
      </c>
      <c r="D42" s="90" t="s">
        <v>87</v>
      </c>
      <c r="E42" s="133">
        <f>SUM(E43:E45)</f>
        <v>0</v>
      </c>
      <c r="F42" s="133">
        <f>SUM(F43:F45)</f>
        <v>0</v>
      </c>
    </row>
    <row r="43" spans="1:6" x14ac:dyDescent="0.25">
      <c r="A43" s="87" t="s">
        <v>36</v>
      </c>
      <c r="B43" s="141">
        <v>0</v>
      </c>
      <c r="C43" s="141">
        <v>0</v>
      </c>
      <c r="D43" s="91" t="s">
        <v>88</v>
      </c>
      <c r="E43" s="150">
        <v>0</v>
      </c>
      <c r="F43" s="150">
        <v>0</v>
      </c>
    </row>
    <row r="44" spans="1:6" x14ac:dyDescent="0.25">
      <c r="A44" s="87" t="s">
        <v>37</v>
      </c>
      <c r="B44" s="141">
        <v>0</v>
      </c>
      <c r="C44" s="141">
        <v>0</v>
      </c>
      <c r="D44" s="91" t="s">
        <v>89</v>
      </c>
      <c r="E44" s="150">
        <v>0</v>
      </c>
      <c r="F44" s="150">
        <v>0</v>
      </c>
    </row>
    <row r="45" spans="1:6" x14ac:dyDescent="0.25">
      <c r="A45" s="87" t="s">
        <v>38</v>
      </c>
      <c r="B45" s="141">
        <v>0</v>
      </c>
      <c r="C45" s="141">
        <v>0</v>
      </c>
      <c r="D45" s="91" t="s">
        <v>90</v>
      </c>
      <c r="E45" s="150">
        <v>0</v>
      </c>
      <c r="F45" s="150">
        <v>0</v>
      </c>
    </row>
    <row r="46" spans="1:6" x14ac:dyDescent="0.25">
      <c r="A46" s="53"/>
      <c r="B46" s="53"/>
      <c r="C46" s="53"/>
      <c r="D46" s="53"/>
      <c r="E46" s="53"/>
      <c r="F46" s="53"/>
    </row>
    <row r="47" spans="1:6" x14ac:dyDescent="0.25">
      <c r="A47" s="54" t="s">
        <v>39</v>
      </c>
      <c r="B47" s="134">
        <f>B9+B17+B25+B31+B38+B41</f>
        <v>174540224.38</v>
      </c>
      <c r="C47" s="134">
        <f>C9+C17+C25+C31+C38+C41</f>
        <v>170062062.42000002</v>
      </c>
      <c r="D47" s="89" t="s">
        <v>91</v>
      </c>
      <c r="E47" s="134">
        <f>E9+E19+E23+E26+E27+E31+E38+E42</f>
        <v>14332986.810000001</v>
      </c>
      <c r="F47" s="134">
        <f>F9+F19+F23+F26+F27+F31+F38+F42</f>
        <v>31659530.630000003</v>
      </c>
    </row>
    <row r="48" spans="1:6" x14ac:dyDescent="0.25">
      <c r="A48" s="53"/>
      <c r="B48" s="53"/>
      <c r="C48" s="53"/>
      <c r="D48" s="53"/>
      <c r="E48" s="53"/>
      <c r="F48" s="53"/>
    </row>
    <row r="49" spans="1:6" x14ac:dyDescent="0.25">
      <c r="A49" s="37" t="s">
        <v>40</v>
      </c>
      <c r="B49" s="53"/>
      <c r="C49" s="53"/>
      <c r="D49" s="89" t="s">
        <v>92</v>
      </c>
      <c r="E49" s="53"/>
      <c r="F49" s="53"/>
    </row>
    <row r="50" spans="1:6" x14ac:dyDescent="0.25">
      <c r="A50" s="85" t="s">
        <v>41</v>
      </c>
      <c r="B50" s="142">
        <v>0</v>
      </c>
      <c r="C50" s="142">
        <v>0</v>
      </c>
      <c r="D50" s="90" t="s">
        <v>93</v>
      </c>
      <c r="E50" s="151">
        <v>0</v>
      </c>
      <c r="F50" s="151">
        <v>0</v>
      </c>
    </row>
    <row r="51" spans="1:6" x14ac:dyDescent="0.25">
      <c r="A51" s="85" t="s">
        <v>42</v>
      </c>
      <c r="B51" s="142">
        <v>0</v>
      </c>
      <c r="C51" s="142">
        <v>0</v>
      </c>
      <c r="D51" s="90" t="s">
        <v>94</v>
      </c>
      <c r="E51" s="151">
        <v>0</v>
      </c>
      <c r="F51" s="151">
        <v>0</v>
      </c>
    </row>
    <row r="52" spans="1:6" x14ac:dyDescent="0.25">
      <c r="A52" s="85" t="s">
        <v>43</v>
      </c>
      <c r="B52" s="142">
        <v>151814054.28</v>
      </c>
      <c r="C52" s="142">
        <v>258534872.41999999</v>
      </c>
      <c r="D52" s="90" t="s">
        <v>95</v>
      </c>
      <c r="E52" s="151">
        <v>11250000.039999999</v>
      </c>
      <c r="F52" s="151">
        <v>12857142.880000001</v>
      </c>
    </row>
    <row r="53" spans="1:6" x14ac:dyDescent="0.25">
      <c r="A53" s="85" t="s">
        <v>44</v>
      </c>
      <c r="B53" s="142">
        <v>88672597.239999995</v>
      </c>
      <c r="C53" s="142">
        <v>88336857.890000001</v>
      </c>
      <c r="D53" s="90" t="s">
        <v>96</v>
      </c>
      <c r="E53" s="151">
        <v>0</v>
      </c>
      <c r="F53" s="151">
        <v>0</v>
      </c>
    </row>
    <row r="54" spans="1:6" x14ac:dyDescent="0.25">
      <c r="A54" s="85" t="s">
        <v>45</v>
      </c>
      <c r="B54" s="142">
        <v>131729.54</v>
      </c>
      <c r="C54" s="142">
        <v>131729.54</v>
      </c>
      <c r="D54" s="90" t="s">
        <v>97</v>
      </c>
      <c r="E54" s="151">
        <v>0</v>
      </c>
      <c r="F54" s="151">
        <v>0</v>
      </c>
    </row>
    <row r="55" spans="1:6" x14ac:dyDescent="0.25">
      <c r="A55" s="85" t="s">
        <v>46</v>
      </c>
      <c r="B55" s="142">
        <v>-43105812.68</v>
      </c>
      <c r="C55" s="142">
        <v>-43105812.68</v>
      </c>
      <c r="D55" s="36" t="s">
        <v>98</v>
      </c>
      <c r="E55" s="151">
        <v>0</v>
      </c>
      <c r="F55" s="151">
        <v>0</v>
      </c>
    </row>
    <row r="56" spans="1:6" x14ac:dyDescent="0.25">
      <c r="A56" s="85" t="s">
        <v>47</v>
      </c>
      <c r="B56" s="142">
        <v>1176759.67</v>
      </c>
      <c r="C56" s="142">
        <v>1176759.67</v>
      </c>
      <c r="D56" s="53"/>
      <c r="E56" s="53"/>
      <c r="F56" s="53"/>
    </row>
    <row r="57" spans="1:6" x14ac:dyDescent="0.25">
      <c r="A57" s="85" t="s">
        <v>48</v>
      </c>
      <c r="B57" s="142">
        <v>0</v>
      </c>
      <c r="C57" s="142">
        <v>0</v>
      </c>
      <c r="D57" s="89" t="s">
        <v>99</v>
      </c>
      <c r="E57" s="134">
        <f>SUM(E50:E55)</f>
        <v>11250000.039999999</v>
      </c>
      <c r="F57" s="134">
        <f>SUM(F50:F55)</f>
        <v>12857142.880000001</v>
      </c>
    </row>
    <row r="58" spans="1:6" x14ac:dyDescent="0.25">
      <c r="A58" s="85" t="s">
        <v>49</v>
      </c>
      <c r="B58" s="142">
        <v>0</v>
      </c>
      <c r="C58" s="142">
        <v>0</v>
      </c>
      <c r="D58" s="53"/>
      <c r="E58" s="53"/>
      <c r="F58" s="53"/>
    </row>
    <row r="59" spans="1:6" x14ac:dyDescent="0.25">
      <c r="A59" s="53"/>
      <c r="B59" s="53"/>
      <c r="C59" s="53"/>
      <c r="D59" s="89" t="s">
        <v>100</v>
      </c>
      <c r="E59" s="134">
        <f>E47+E57</f>
        <v>25582986.850000001</v>
      </c>
      <c r="F59" s="134">
        <f>F47+F57</f>
        <v>44516673.510000005</v>
      </c>
    </row>
    <row r="60" spans="1:6" x14ac:dyDescent="0.25">
      <c r="A60" s="54" t="s">
        <v>50</v>
      </c>
      <c r="B60" s="134">
        <f>SUM(B50:B58)</f>
        <v>198689328.04999995</v>
      </c>
      <c r="C60" s="134">
        <f>SUM(C50:C58)</f>
        <v>305074406.84000003</v>
      </c>
      <c r="D60" s="53"/>
      <c r="E60" s="53"/>
      <c r="F60" s="53"/>
    </row>
    <row r="61" spans="1:6" x14ac:dyDescent="0.25">
      <c r="A61" s="53"/>
      <c r="B61" s="53"/>
      <c r="C61" s="53"/>
      <c r="D61" s="38" t="s">
        <v>101</v>
      </c>
      <c r="E61" s="83"/>
      <c r="F61" s="83"/>
    </row>
    <row r="62" spans="1:6" x14ac:dyDescent="0.25">
      <c r="A62" s="54" t="s">
        <v>51</v>
      </c>
      <c r="B62" s="134">
        <f>SUM(B47+B60)</f>
        <v>373229552.42999995</v>
      </c>
      <c r="C62" s="134">
        <f>SUM(C47+C60)</f>
        <v>475136469.26000005</v>
      </c>
      <c r="D62" s="53"/>
      <c r="E62" s="53"/>
      <c r="F62" s="53"/>
    </row>
    <row r="63" spans="1:6" x14ac:dyDescent="0.25">
      <c r="A63" s="53"/>
      <c r="B63" s="53"/>
      <c r="C63" s="53"/>
      <c r="D63" s="92" t="s">
        <v>102</v>
      </c>
      <c r="E63" s="135">
        <f>SUM(E64:E66)</f>
        <v>23319492.919999998</v>
      </c>
      <c r="F63" s="135">
        <f>SUM(F64:F66)</f>
        <v>23151690.919999998</v>
      </c>
    </row>
    <row r="64" spans="1:6" x14ac:dyDescent="0.25">
      <c r="A64" s="53"/>
      <c r="B64" s="53"/>
      <c r="C64" s="53"/>
      <c r="D64" s="93" t="s">
        <v>103</v>
      </c>
      <c r="E64" s="152">
        <v>22266596.239999998</v>
      </c>
      <c r="F64" s="152">
        <v>22098794.239999998</v>
      </c>
    </row>
    <row r="65" spans="1:6" x14ac:dyDescent="0.25">
      <c r="A65" s="53"/>
      <c r="B65" s="53"/>
      <c r="C65" s="53"/>
      <c r="D65" s="40" t="s">
        <v>104</v>
      </c>
      <c r="E65" s="152">
        <v>1052896.68</v>
      </c>
      <c r="F65" s="152">
        <v>1052896.68</v>
      </c>
    </row>
    <row r="66" spans="1:6" x14ac:dyDescent="0.25">
      <c r="A66" s="53"/>
      <c r="B66" s="53"/>
      <c r="C66" s="53"/>
      <c r="D66" s="93" t="s">
        <v>105</v>
      </c>
      <c r="E66" s="152">
        <v>0</v>
      </c>
      <c r="F66" s="152">
        <v>0</v>
      </c>
    </row>
    <row r="67" spans="1:6" x14ac:dyDescent="0.25">
      <c r="A67" s="53"/>
      <c r="B67" s="53"/>
      <c r="C67" s="53"/>
      <c r="D67" s="53"/>
      <c r="E67" s="53"/>
      <c r="F67" s="53"/>
    </row>
    <row r="68" spans="1:6" x14ac:dyDescent="0.25">
      <c r="A68" s="53"/>
      <c r="B68" s="53"/>
      <c r="C68" s="53"/>
      <c r="D68" s="92" t="s">
        <v>106</v>
      </c>
      <c r="E68" s="135">
        <f>SUM(E69:E73)</f>
        <v>324327072.66000003</v>
      </c>
      <c r="F68" s="135">
        <f>SUM(F69:F73)</f>
        <v>407468104.82999998</v>
      </c>
    </row>
    <row r="69" spans="1:6" x14ac:dyDescent="0.25">
      <c r="A69" s="12"/>
      <c r="B69" s="53"/>
      <c r="C69" s="53"/>
      <c r="D69" s="93" t="s">
        <v>107</v>
      </c>
      <c r="E69" s="153">
        <v>30256156.030000001</v>
      </c>
      <c r="F69" s="153">
        <v>109094492.27</v>
      </c>
    </row>
    <row r="70" spans="1:6" x14ac:dyDescent="0.25">
      <c r="A70" s="12"/>
      <c r="B70" s="53"/>
      <c r="C70" s="53"/>
      <c r="D70" s="93" t="s">
        <v>108</v>
      </c>
      <c r="E70" s="153">
        <v>294003805.32999998</v>
      </c>
      <c r="F70" s="153">
        <v>298306501.25999999</v>
      </c>
    </row>
    <row r="71" spans="1:6" x14ac:dyDescent="0.25">
      <c r="A71" s="12"/>
      <c r="B71" s="53"/>
      <c r="C71" s="53"/>
      <c r="D71" s="93" t="s">
        <v>109</v>
      </c>
      <c r="E71" s="153">
        <v>0</v>
      </c>
      <c r="F71" s="153">
        <v>0</v>
      </c>
    </row>
    <row r="72" spans="1:6" x14ac:dyDescent="0.25">
      <c r="A72" s="12"/>
      <c r="B72" s="53"/>
      <c r="C72" s="53"/>
      <c r="D72" s="93" t="s">
        <v>110</v>
      </c>
      <c r="E72" s="153">
        <v>0</v>
      </c>
      <c r="F72" s="153">
        <v>0</v>
      </c>
    </row>
    <row r="73" spans="1:6" x14ac:dyDescent="0.25">
      <c r="A73" s="12"/>
      <c r="B73" s="53"/>
      <c r="C73" s="53"/>
      <c r="D73" s="93" t="s">
        <v>111</v>
      </c>
      <c r="E73" s="153">
        <v>67111.3</v>
      </c>
      <c r="F73" s="153">
        <v>67111.3</v>
      </c>
    </row>
    <row r="74" spans="1:6" x14ac:dyDescent="0.25">
      <c r="A74" s="12"/>
      <c r="B74" s="53"/>
      <c r="C74" s="53"/>
      <c r="D74" s="53"/>
      <c r="E74" s="53"/>
      <c r="F74" s="53"/>
    </row>
    <row r="75" spans="1:6" x14ac:dyDescent="0.25">
      <c r="A75" s="12"/>
      <c r="B75" s="53"/>
      <c r="C75" s="53"/>
      <c r="D75" s="92" t="s">
        <v>112</v>
      </c>
      <c r="E75" s="135">
        <f>E76+E77</f>
        <v>0</v>
      </c>
      <c r="F75" s="135">
        <f>F76+F77</f>
        <v>0</v>
      </c>
    </row>
    <row r="76" spans="1:6" x14ac:dyDescent="0.25">
      <c r="A76" s="12"/>
      <c r="B76" s="53"/>
      <c r="C76" s="53"/>
      <c r="D76" s="90" t="s">
        <v>113</v>
      </c>
      <c r="E76" s="154">
        <v>0</v>
      </c>
      <c r="F76" s="154">
        <v>0</v>
      </c>
    </row>
    <row r="77" spans="1:6" x14ac:dyDescent="0.25">
      <c r="A77" s="12"/>
      <c r="B77" s="53"/>
      <c r="C77" s="53"/>
      <c r="D77" s="90" t="s">
        <v>114</v>
      </c>
      <c r="E77" s="154">
        <v>0</v>
      </c>
      <c r="F77" s="154">
        <v>0</v>
      </c>
    </row>
    <row r="78" spans="1:6" x14ac:dyDescent="0.25">
      <c r="A78" s="12"/>
      <c r="B78" s="53"/>
      <c r="C78" s="53"/>
      <c r="D78" s="53"/>
      <c r="E78" s="53"/>
      <c r="F78" s="53"/>
    </row>
    <row r="79" spans="1:6" x14ac:dyDescent="0.25">
      <c r="A79" s="12"/>
      <c r="B79" s="53"/>
      <c r="C79" s="53"/>
      <c r="D79" s="89" t="s">
        <v>115</v>
      </c>
      <c r="E79" s="134">
        <f>E63+E68+E75</f>
        <v>347646565.58000004</v>
      </c>
      <c r="F79" s="134">
        <f>F63+F68+F75</f>
        <v>430619795.75</v>
      </c>
    </row>
    <row r="80" spans="1:6" x14ac:dyDescent="0.25">
      <c r="A80" s="12"/>
      <c r="B80" s="53"/>
      <c r="C80" s="53"/>
      <c r="D80" s="53"/>
      <c r="E80" s="53"/>
      <c r="F80" s="53"/>
    </row>
    <row r="81" spans="1:6" x14ac:dyDescent="0.25">
      <c r="A81" s="12"/>
      <c r="B81" s="53"/>
      <c r="C81" s="53"/>
      <c r="D81" s="89" t="s">
        <v>116</v>
      </c>
      <c r="E81" s="134">
        <f>E59+E79</f>
        <v>373229552.43000007</v>
      </c>
      <c r="F81" s="134">
        <f>F59+F79</f>
        <v>475136469.25999999</v>
      </c>
    </row>
    <row r="82" spans="1:6" x14ac:dyDescent="0.25">
      <c r="A82" s="6"/>
      <c r="B82" s="63"/>
      <c r="C82" s="63"/>
      <c r="D82" s="63"/>
      <c r="E82" s="63"/>
      <c r="F82" s="63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153759680.42000002</v>
      </c>
      <c r="Q4" s="18">
        <f>'Formato 1'!C9</f>
        <v>137415314.49000001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9154741</v>
      </c>
      <c r="Q6" s="18">
        <f>'Formato 1'!C11</f>
        <v>10587424.970000001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135411180.06</v>
      </c>
      <c r="Q8" s="18">
        <f>'Formato 1'!C13</f>
        <v>118126127.27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9162801.6500000004</v>
      </c>
      <c r="Q9" s="18">
        <f>'Formato 1'!C14</f>
        <v>8670804.5399999991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30957.71</v>
      </c>
      <c r="Q10" s="18">
        <f>'Formato 1'!C15</f>
        <v>30957.71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6995647.1699999999</v>
      </c>
      <c r="Q12" s="18">
        <f>'Formato 1'!C17</f>
        <v>7150209.6300000008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931326.3</v>
      </c>
      <c r="Q14" s="18">
        <f>'Formato 1'!C19</f>
        <v>930226.42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1044222.02</v>
      </c>
      <c r="Q15" s="18">
        <f>'Formato 1'!C20</f>
        <v>166016.21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220000</v>
      </c>
      <c r="Q17" s="18">
        <f>'Formato 1'!C22</f>
        <v>91735.18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4800098.8499999996</v>
      </c>
      <c r="Q19" s="18">
        <f>'Formato 1'!C24</f>
        <v>5962231.8200000003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13784896.789999999</v>
      </c>
      <c r="Q20" s="18">
        <f>'Formato 1'!C25</f>
        <v>25496538.300000001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600</v>
      </c>
      <c r="Q21" s="18">
        <f>'Formato 1'!C26</f>
        <v>134413.88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13784296.789999999</v>
      </c>
      <c r="Q24" s="18">
        <f>'Formato 1'!C29</f>
        <v>25362124.420000002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174540224.38</v>
      </c>
      <c r="Q42" s="18">
        <f>'Formato 1'!C47</f>
        <v>170062062.42000002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151814054.28</v>
      </c>
      <c r="Q46">
        <f>'Formato 1'!C52</f>
        <v>258534872.41999999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88672597.239999995</v>
      </c>
      <c r="Q47">
        <f>'Formato 1'!C53</f>
        <v>88336857.890000001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131729.54</v>
      </c>
      <c r="Q48">
        <f>'Formato 1'!C54</f>
        <v>131729.54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-43105812.68</v>
      </c>
      <c r="Q49">
        <f>'Formato 1'!C55</f>
        <v>-43105812.68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1176759.67</v>
      </c>
      <c r="Q50">
        <f>'Formato 1'!C56</f>
        <v>1176759.67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198689328.04999995</v>
      </c>
      <c r="Q53">
        <f>'Formato 1'!C60</f>
        <v>305074406.84000003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373229552.42999995</v>
      </c>
      <c r="Q54">
        <f>'Formato 1'!C62</f>
        <v>475136469.26000005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13529415.390000001</v>
      </c>
      <c r="Q57">
        <f>'Formato 1'!F9</f>
        <v>31659530.630000003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401890.27</v>
      </c>
      <c r="Q58">
        <f>'Formato 1'!F10</f>
        <v>2061662.31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1815017.49</v>
      </c>
      <c r="Q59">
        <f>'Formato 1'!F11</f>
        <v>11752420.43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4403654.91</v>
      </c>
      <c r="Q60">
        <f>'Formato 1'!F12</f>
        <v>8113512.2199999997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2200</v>
      </c>
      <c r="Q62">
        <f>'Formato 1'!F14</f>
        <v>1786174.11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4015482.9</v>
      </c>
      <c r="Q64">
        <f>'Formato 1'!F16</f>
        <v>5875763.7300000004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2891169.82</v>
      </c>
      <c r="Q66">
        <f>'Formato 1'!F18</f>
        <v>2069997.83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803571.42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803571.42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14332986.810000001</v>
      </c>
      <c r="Q95">
        <f>'Formato 1'!F47</f>
        <v>31659530.630000003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11250000.039999999</v>
      </c>
      <c r="Q99">
        <f>'Formato 1'!F52</f>
        <v>12857142.880000001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11250000.039999999</v>
      </c>
      <c r="Q103">
        <f>'Formato 1'!F57</f>
        <v>12857142.880000001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25582986.850000001</v>
      </c>
      <c r="Q104">
        <f>'Formato 1'!F59</f>
        <v>44516673.510000005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23319492.919999998</v>
      </c>
      <c r="Q106">
        <f>'Formato 1'!F63</f>
        <v>23151690.919999998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22266596.239999998</v>
      </c>
      <c r="Q107">
        <f>'Formato 1'!F64</f>
        <v>22098794.239999998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1052896.68</v>
      </c>
      <c r="Q108">
        <f>'Formato 1'!F65</f>
        <v>1052896.68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324327072.66000003</v>
      </c>
      <c r="Q110">
        <f>'Formato 1'!F68</f>
        <v>407468104.82999998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30256156.030000001</v>
      </c>
      <c r="Q111">
        <f>'Formato 1'!F69</f>
        <v>109094492.27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294003805.32999998</v>
      </c>
      <c r="Q112">
        <f>'Formato 1'!F70</f>
        <v>298306501.25999999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67111.3</v>
      </c>
      <c r="Q115">
        <f>'Formato 1'!F73</f>
        <v>67111.3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347646565.58000004</v>
      </c>
      <c r="Q119">
        <f>'Formato 1'!F79</f>
        <v>430619795.75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373229552.43000007</v>
      </c>
      <c r="Q120">
        <f>'Formato 1'!F81</f>
        <v>475136469.25999999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zoomScale="90" zoomScaleNormal="90" workbookViewId="0">
      <selection activeCell="G26" sqref="G2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80" customFormat="1" ht="37.5" customHeight="1" x14ac:dyDescent="0.25">
      <c r="A1" s="341" t="s">
        <v>536</v>
      </c>
      <c r="B1" s="341"/>
      <c r="C1" s="341"/>
      <c r="D1" s="341"/>
      <c r="E1" s="341"/>
      <c r="F1" s="341"/>
      <c r="G1" s="341"/>
      <c r="H1" s="341"/>
    </row>
    <row r="2" spans="1:9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8"/>
      <c r="H2" s="329"/>
    </row>
    <row r="3" spans="1:9" x14ac:dyDescent="0.25">
      <c r="A3" s="330" t="s">
        <v>120</v>
      </c>
      <c r="B3" s="331"/>
      <c r="C3" s="331"/>
      <c r="D3" s="331"/>
      <c r="E3" s="331"/>
      <c r="F3" s="331"/>
      <c r="G3" s="331"/>
      <c r="H3" s="332"/>
    </row>
    <row r="4" spans="1:9" ht="14.25" x14ac:dyDescent="0.45">
      <c r="A4" s="333" t="str">
        <f>PERIODO_INFORME</f>
        <v>Al 31 de diciembre de 2019 y al 30 de junio de 2020 (b)</v>
      </c>
      <c r="B4" s="334"/>
      <c r="C4" s="334"/>
      <c r="D4" s="334"/>
      <c r="E4" s="334"/>
      <c r="F4" s="334"/>
      <c r="G4" s="334"/>
      <c r="H4" s="335"/>
    </row>
    <row r="5" spans="1:9" ht="14.25" x14ac:dyDescent="0.45">
      <c r="A5" s="336" t="s">
        <v>118</v>
      </c>
      <c r="B5" s="337"/>
      <c r="C5" s="337"/>
      <c r="D5" s="337"/>
      <c r="E5" s="337"/>
      <c r="F5" s="337"/>
      <c r="G5" s="337"/>
      <c r="H5" s="338"/>
    </row>
    <row r="6" spans="1:9" ht="45" x14ac:dyDescent="0.25">
      <c r="A6" s="94" t="s">
        <v>121</v>
      </c>
      <c r="B6" s="95" t="str">
        <f>ULTIMO_SALDO</f>
        <v>Saldo al 31 de diciembre de 2019 (d)</v>
      </c>
      <c r="C6" s="94" t="s">
        <v>122</v>
      </c>
      <c r="D6" s="94" t="s">
        <v>123</v>
      </c>
      <c r="E6" s="94" t="s">
        <v>124</v>
      </c>
      <c r="F6" s="94" t="s">
        <v>138</v>
      </c>
      <c r="G6" s="94" t="s">
        <v>125</v>
      </c>
      <c r="H6" s="44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96" t="s">
        <v>127</v>
      </c>
      <c r="B8" s="163">
        <f t="shared" ref="B8:H8" si="0">B9+B13</f>
        <v>12857142.880000001</v>
      </c>
      <c r="C8" s="163">
        <f t="shared" si="0"/>
        <v>1607142.84</v>
      </c>
      <c r="D8" s="163">
        <f t="shared" si="0"/>
        <v>2410714.2600000002</v>
      </c>
      <c r="E8" s="163">
        <f t="shared" si="0"/>
        <v>0</v>
      </c>
      <c r="F8" s="163">
        <f t="shared" si="0"/>
        <v>12053571.460000001</v>
      </c>
      <c r="G8" s="163">
        <f t="shared" si="0"/>
        <v>516806.87</v>
      </c>
      <c r="H8" s="163">
        <f t="shared" si="0"/>
        <v>0</v>
      </c>
    </row>
    <row r="9" spans="1:9" x14ac:dyDescent="0.25">
      <c r="A9" s="97" t="s">
        <v>128</v>
      </c>
      <c r="B9" s="133">
        <f t="shared" ref="B9:H9" si="1">SUM(B10:B12)</f>
        <v>0</v>
      </c>
      <c r="C9" s="133">
        <f t="shared" si="1"/>
        <v>1607142.84</v>
      </c>
      <c r="D9" s="133">
        <f t="shared" si="1"/>
        <v>803571.42</v>
      </c>
      <c r="E9" s="133">
        <f t="shared" si="1"/>
        <v>0</v>
      </c>
      <c r="F9" s="133">
        <f t="shared" si="1"/>
        <v>803571.42</v>
      </c>
      <c r="G9" s="133">
        <f t="shared" si="1"/>
        <v>516806.87</v>
      </c>
      <c r="H9" s="133">
        <f t="shared" si="1"/>
        <v>0</v>
      </c>
    </row>
    <row r="10" spans="1:9" x14ac:dyDescent="0.25">
      <c r="A10" s="98" t="s">
        <v>129</v>
      </c>
      <c r="B10" s="165">
        <v>0</v>
      </c>
      <c r="C10" s="164">
        <v>1607142.84</v>
      </c>
      <c r="D10" s="162">
        <v>803571.42</v>
      </c>
      <c r="E10" s="165">
        <v>0</v>
      </c>
      <c r="F10" s="162">
        <v>803571.42</v>
      </c>
      <c r="G10" s="162">
        <v>516806.87</v>
      </c>
      <c r="H10" s="162">
        <v>0</v>
      </c>
    </row>
    <row r="11" spans="1:9" x14ac:dyDescent="0.25">
      <c r="A11" s="98" t="s">
        <v>130</v>
      </c>
      <c r="B11" s="165">
        <v>0</v>
      </c>
      <c r="C11" s="165">
        <v>0</v>
      </c>
      <c r="D11" s="165">
        <v>0</v>
      </c>
      <c r="E11" s="165">
        <v>0</v>
      </c>
      <c r="F11" s="162">
        <v>0</v>
      </c>
      <c r="G11" s="162">
        <v>0</v>
      </c>
      <c r="H11" s="162">
        <v>0</v>
      </c>
    </row>
    <row r="12" spans="1:9" ht="14.25" customHeight="1" x14ac:dyDescent="0.25">
      <c r="A12" s="98" t="s">
        <v>131</v>
      </c>
      <c r="B12" s="165">
        <v>0</v>
      </c>
      <c r="C12" s="165">
        <v>0</v>
      </c>
      <c r="D12" s="165">
        <v>0</v>
      </c>
      <c r="E12" s="165">
        <v>0</v>
      </c>
      <c r="F12" s="162">
        <v>0</v>
      </c>
      <c r="G12" s="162">
        <v>0</v>
      </c>
      <c r="H12" s="162">
        <v>0</v>
      </c>
    </row>
    <row r="13" spans="1:9" x14ac:dyDescent="0.25">
      <c r="A13" s="97" t="s">
        <v>132</v>
      </c>
      <c r="B13" s="133">
        <f>SUM(B14:B16)</f>
        <v>12857142.880000001</v>
      </c>
      <c r="C13" s="133">
        <f t="shared" ref="C13:H13" si="2">SUM(C14:C16)</f>
        <v>0</v>
      </c>
      <c r="D13" s="133">
        <f t="shared" si="2"/>
        <v>1607142.84</v>
      </c>
      <c r="E13" s="133">
        <f t="shared" si="2"/>
        <v>0</v>
      </c>
      <c r="F13" s="133">
        <f t="shared" si="2"/>
        <v>11250000.040000001</v>
      </c>
      <c r="G13" s="133">
        <f t="shared" si="2"/>
        <v>0</v>
      </c>
      <c r="H13" s="133">
        <f t="shared" si="2"/>
        <v>0</v>
      </c>
    </row>
    <row r="14" spans="1:9" x14ac:dyDescent="0.25">
      <c r="A14" s="98" t="s">
        <v>133</v>
      </c>
      <c r="B14" s="197">
        <v>12857142.880000001</v>
      </c>
      <c r="C14" s="197">
        <v>0</v>
      </c>
      <c r="D14" s="197">
        <v>1607142.84</v>
      </c>
      <c r="E14" s="197">
        <v>0</v>
      </c>
      <c r="F14" s="195">
        <v>11250000.040000001</v>
      </c>
      <c r="G14" s="195">
        <v>0</v>
      </c>
      <c r="H14" s="195">
        <v>0</v>
      </c>
    </row>
    <row r="15" spans="1:9" x14ac:dyDescent="0.25">
      <c r="A15" s="98" t="s">
        <v>134</v>
      </c>
      <c r="B15" s="197">
        <v>0</v>
      </c>
      <c r="C15" s="197">
        <v>0</v>
      </c>
      <c r="D15" s="197">
        <v>0</v>
      </c>
      <c r="E15" s="197">
        <v>0</v>
      </c>
      <c r="F15" s="195">
        <v>0</v>
      </c>
      <c r="G15" s="195">
        <v>0</v>
      </c>
      <c r="H15" s="195">
        <v>0</v>
      </c>
    </row>
    <row r="16" spans="1:9" ht="14.25" customHeight="1" x14ac:dyDescent="0.25">
      <c r="A16" s="98" t="s">
        <v>135</v>
      </c>
      <c r="B16" s="197">
        <v>0</v>
      </c>
      <c r="C16" s="197">
        <v>0</v>
      </c>
      <c r="D16" s="197">
        <v>0</v>
      </c>
      <c r="E16" s="197">
        <v>0</v>
      </c>
      <c r="F16" s="195">
        <v>0</v>
      </c>
      <c r="G16" s="195">
        <v>0</v>
      </c>
      <c r="H16" s="195">
        <v>0</v>
      </c>
    </row>
    <row r="17" spans="1:8" x14ac:dyDescent="0.25">
      <c r="A17" s="53"/>
      <c r="B17" s="12"/>
      <c r="C17" s="12"/>
      <c r="D17" s="12"/>
      <c r="E17" s="12"/>
      <c r="F17" s="12"/>
      <c r="G17" s="12"/>
      <c r="H17" s="12"/>
    </row>
    <row r="18" spans="1:8" x14ac:dyDescent="0.25">
      <c r="A18" s="96" t="s">
        <v>136</v>
      </c>
      <c r="B18" s="202">
        <v>31659530.629999999</v>
      </c>
      <c r="C18" s="119"/>
      <c r="D18" s="119"/>
      <c r="E18" s="119"/>
      <c r="F18" s="205">
        <v>13529415.390000001</v>
      </c>
      <c r="G18" s="119"/>
      <c r="H18" s="119"/>
    </row>
    <row r="19" spans="1:8" x14ac:dyDescent="0.25">
      <c r="A19" s="77"/>
      <c r="B19" s="5"/>
      <c r="C19" s="5"/>
      <c r="D19" s="5"/>
      <c r="E19" s="5"/>
      <c r="F19" s="5"/>
      <c r="G19" s="5"/>
      <c r="H19" s="5"/>
    </row>
    <row r="20" spans="1:8" x14ac:dyDescent="0.25">
      <c r="A20" s="96" t="s">
        <v>137</v>
      </c>
      <c r="B20" s="196">
        <f>B8+B18</f>
        <v>44516673.509999998</v>
      </c>
      <c r="C20" s="196">
        <f t="shared" ref="C20:H20" si="3">C8+C18</f>
        <v>1607142.84</v>
      </c>
      <c r="D20" s="196">
        <f t="shared" si="3"/>
        <v>2410714.2600000002</v>
      </c>
      <c r="E20" s="196">
        <f t="shared" si="3"/>
        <v>0</v>
      </c>
      <c r="F20" s="196">
        <f t="shared" si="3"/>
        <v>25582986.850000001</v>
      </c>
      <c r="G20" s="196">
        <f t="shared" si="3"/>
        <v>516806.87</v>
      </c>
      <c r="H20" s="196">
        <f t="shared" si="3"/>
        <v>0</v>
      </c>
    </row>
    <row r="21" spans="1:8" x14ac:dyDescent="0.25">
      <c r="A21" s="53"/>
      <c r="B21" s="53"/>
      <c r="C21" s="53"/>
      <c r="D21" s="53"/>
      <c r="E21" s="53"/>
      <c r="F21" s="53"/>
      <c r="G21" s="53"/>
      <c r="H21" s="53"/>
    </row>
    <row r="22" spans="1:8" ht="17.25" x14ac:dyDescent="0.25">
      <c r="A22" s="96" t="s">
        <v>3288</v>
      </c>
      <c r="B22" s="200">
        <v>0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</row>
    <row r="23" spans="1:8" s="23" customFormat="1" ht="14.25" customHeight="1" x14ac:dyDescent="0.25">
      <c r="A23" s="99" t="s">
        <v>434</v>
      </c>
      <c r="B23" s="198">
        <v>0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</row>
    <row r="24" spans="1:8" s="23" customFormat="1" ht="14.25" customHeight="1" x14ac:dyDescent="0.25">
      <c r="A24" s="99" t="s">
        <v>435</v>
      </c>
      <c r="B24" s="198">
        <v>0</v>
      </c>
      <c r="C24" s="198">
        <v>0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</row>
    <row r="25" spans="1:8" s="23" customFormat="1" ht="14.25" customHeight="1" x14ac:dyDescent="0.25">
      <c r="A25" s="99" t="s">
        <v>436</v>
      </c>
      <c r="B25" s="198">
        <v>0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</row>
    <row r="26" spans="1:8" x14ac:dyDescent="0.25">
      <c r="A26" s="68" t="s">
        <v>678</v>
      </c>
      <c r="B26" s="53"/>
      <c r="C26" s="53"/>
      <c r="D26" s="53"/>
      <c r="E26" s="53"/>
      <c r="F26" s="53"/>
      <c r="G26" s="53"/>
      <c r="H26" s="53"/>
    </row>
    <row r="27" spans="1:8" ht="17.25" x14ac:dyDescent="0.25">
      <c r="A27" s="96" t="s">
        <v>3289</v>
      </c>
      <c r="B27" s="201">
        <v>0</v>
      </c>
      <c r="C27" s="201">
        <v>0</v>
      </c>
      <c r="D27" s="201">
        <v>0</v>
      </c>
      <c r="E27" s="201">
        <v>0</v>
      </c>
      <c r="F27" s="201">
        <v>0</v>
      </c>
      <c r="G27" s="201">
        <v>0</v>
      </c>
      <c r="H27" s="201">
        <v>0</v>
      </c>
    </row>
    <row r="28" spans="1:8" s="23" customFormat="1" x14ac:dyDescent="0.25">
      <c r="A28" s="99" t="s">
        <v>437</v>
      </c>
      <c r="B28" s="199">
        <v>0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</row>
    <row r="29" spans="1:8" s="23" customFormat="1" x14ac:dyDescent="0.25">
      <c r="A29" s="99" t="s">
        <v>438</v>
      </c>
      <c r="B29" s="199">
        <v>0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</row>
    <row r="30" spans="1:8" s="23" customFormat="1" x14ac:dyDescent="0.25">
      <c r="A30" s="99" t="s">
        <v>439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  <c r="H30" s="199">
        <v>0</v>
      </c>
    </row>
    <row r="31" spans="1:8" x14ac:dyDescent="0.25">
      <c r="A31" s="10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80"/>
    </row>
    <row r="33" spans="1:8" ht="12" customHeight="1" x14ac:dyDescent="0.25">
      <c r="A33" s="340" t="s">
        <v>3292</v>
      </c>
      <c r="B33" s="340"/>
      <c r="C33" s="340"/>
      <c r="D33" s="340"/>
      <c r="E33" s="340"/>
      <c r="F33" s="340"/>
      <c r="G33" s="340"/>
      <c r="H33" s="340"/>
    </row>
    <row r="34" spans="1:8" ht="12" customHeight="1" x14ac:dyDescent="0.25">
      <c r="A34" s="340"/>
      <c r="B34" s="340"/>
      <c r="C34" s="340"/>
      <c r="D34" s="340"/>
      <c r="E34" s="340"/>
      <c r="F34" s="340"/>
      <c r="G34" s="340"/>
      <c r="H34" s="340"/>
    </row>
    <row r="35" spans="1:8" ht="12" customHeight="1" x14ac:dyDescent="0.25">
      <c r="A35" s="340"/>
      <c r="B35" s="340"/>
      <c r="C35" s="340"/>
      <c r="D35" s="340"/>
      <c r="E35" s="340"/>
      <c r="F35" s="340"/>
      <c r="G35" s="340"/>
      <c r="H35" s="340"/>
    </row>
    <row r="36" spans="1:8" ht="12" customHeight="1" x14ac:dyDescent="0.25">
      <c r="A36" s="340"/>
      <c r="B36" s="340"/>
      <c r="C36" s="340"/>
      <c r="D36" s="340"/>
      <c r="E36" s="340"/>
      <c r="F36" s="340"/>
      <c r="G36" s="340"/>
      <c r="H36" s="340"/>
    </row>
    <row r="37" spans="1:8" ht="12" customHeight="1" x14ac:dyDescent="0.25">
      <c r="A37" s="340"/>
      <c r="B37" s="340"/>
      <c r="C37" s="340"/>
      <c r="D37" s="340"/>
      <c r="E37" s="340"/>
      <c r="F37" s="340"/>
      <c r="G37" s="340"/>
      <c r="H37" s="340"/>
    </row>
    <row r="38" spans="1:8" ht="14.25" x14ac:dyDescent="0.45">
      <c r="A38" s="80"/>
    </row>
    <row r="39" spans="1:8" ht="30" x14ac:dyDescent="0.25">
      <c r="A39" s="94" t="s">
        <v>139</v>
      </c>
      <c r="B39" s="94" t="s">
        <v>142</v>
      </c>
      <c r="C39" s="94" t="s">
        <v>143</v>
      </c>
      <c r="D39" s="94" t="s">
        <v>144</v>
      </c>
      <c r="E39" s="94" t="s">
        <v>140</v>
      </c>
      <c r="F39" s="44" t="s">
        <v>145</v>
      </c>
    </row>
    <row r="40" spans="1:8" x14ac:dyDescent="0.25">
      <c r="A40" s="77"/>
      <c r="B40" s="5"/>
      <c r="C40" s="5"/>
      <c r="D40" s="5"/>
      <c r="E40" s="5"/>
      <c r="F40" s="5"/>
    </row>
    <row r="41" spans="1:8" x14ac:dyDescent="0.25">
      <c r="A41" s="96" t="s">
        <v>141</v>
      </c>
      <c r="B41" s="203">
        <v>0</v>
      </c>
      <c r="C41" s="203">
        <v>0</v>
      </c>
      <c r="D41" s="203">
        <v>0</v>
      </c>
      <c r="E41" s="203">
        <v>0</v>
      </c>
      <c r="F41" s="203">
        <v>0</v>
      </c>
    </row>
    <row r="42" spans="1:8" s="23" customFormat="1" x14ac:dyDescent="0.25">
      <c r="A42" s="99" t="s">
        <v>440</v>
      </c>
      <c r="B42" s="204">
        <v>0</v>
      </c>
      <c r="C42" s="204">
        <v>0</v>
      </c>
      <c r="D42" s="204">
        <v>0</v>
      </c>
      <c r="E42" s="204">
        <v>0</v>
      </c>
      <c r="F42" s="204">
        <v>0</v>
      </c>
    </row>
    <row r="43" spans="1:8" s="23" customFormat="1" x14ac:dyDescent="0.25">
      <c r="A43" s="99" t="s">
        <v>441</v>
      </c>
      <c r="B43" s="204">
        <v>0</v>
      </c>
      <c r="C43" s="204">
        <v>0</v>
      </c>
      <c r="D43" s="204">
        <v>0</v>
      </c>
      <c r="E43" s="204">
        <v>0</v>
      </c>
      <c r="F43" s="204">
        <v>0</v>
      </c>
    </row>
    <row r="44" spans="1:8" s="23" customFormat="1" x14ac:dyDescent="0.25">
      <c r="A44" s="99" t="s">
        <v>442</v>
      </c>
      <c r="B44" s="204">
        <v>0</v>
      </c>
      <c r="C44" s="204">
        <v>0</v>
      </c>
      <c r="D44" s="204">
        <v>0</v>
      </c>
      <c r="E44" s="204">
        <v>0</v>
      </c>
      <c r="F44" s="204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12857142.880000001</v>
      </c>
      <c r="Q3" s="18">
        <f>'Formato 2'!C8</f>
        <v>1607142.84</v>
      </c>
      <c r="R3" s="18">
        <f>'Formato 2'!D8</f>
        <v>2410714.2600000002</v>
      </c>
      <c r="S3" s="18">
        <f>'Formato 2'!E8</f>
        <v>0</v>
      </c>
      <c r="T3" s="18">
        <f>'Formato 2'!F8</f>
        <v>12053571.460000001</v>
      </c>
      <c r="U3" s="18">
        <f>'Formato 2'!G8</f>
        <v>516806.87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1607142.84</v>
      </c>
      <c r="R4" s="18">
        <f>'Formato 2'!D9</f>
        <v>803571.42</v>
      </c>
      <c r="S4" s="18">
        <f>'Formato 2'!E9</f>
        <v>0</v>
      </c>
      <c r="T4" s="18">
        <f>'Formato 2'!F9</f>
        <v>803571.42</v>
      </c>
      <c r="U4" s="18">
        <f>'Formato 2'!G9</f>
        <v>516806.87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1607142.84</v>
      </c>
      <c r="R5" s="18">
        <f>'Formato 2'!D10</f>
        <v>803571.42</v>
      </c>
      <c r="S5" s="18">
        <f>'Formato 2'!E10</f>
        <v>0</v>
      </c>
      <c r="T5" s="18">
        <f>'Formato 2'!F10</f>
        <v>803571.42</v>
      </c>
      <c r="U5" s="18">
        <f>'Formato 2'!G10</f>
        <v>516806.87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12857142.880000001</v>
      </c>
      <c r="Q8" s="18">
        <f>'Formato 2'!C13</f>
        <v>0</v>
      </c>
      <c r="R8" s="18">
        <f>'Formato 2'!D13</f>
        <v>1607142.84</v>
      </c>
      <c r="S8" s="18">
        <f>'Formato 2'!E13</f>
        <v>0</v>
      </c>
      <c r="T8" s="18">
        <f>'Formato 2'!F13</f>
        <v>11250000.040000001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12857142.880000001</v>
      </c>
      <c r="Q9" s="18">
        <f>'Formato 2'!C14</f>
        <v>0</v>
      </c>
      <c r="R9" s="18">
        <f>'Formato 2'!D14</f>
        <v>1607142.84</v>
      </c>
      <c r="S9" s="18">
        <f>'Formato 2'!E14</f>
        <v>0</v>
      </c>
      <c r="T9" s="18">
        <f>'Formato 2'!F14</f>
        <v>11250000.040000001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31659530.629999999</v>
      </c>
      <c r="Q12" s="18"/>
      <c r="R12" s="18"/>
      <c r="S12" s="18"/>
      <c r="T12" s="18">
        <f>'Formato 2'!F18</f>
        <v>13529415.390000001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44516673.509999998</v>
      </c>
      <c r="Q13" s="18">
        <f>'Formato 2'!C20</f>
        <v>1607142.84</v>
      </c>
      <c r="R13" s="18">
        <f>'Formato 2'!D20</f>
        <v>2410714.2600000002</v>
      </c>
      <c r="S13" s="18">
        <f>'Formato 2'!E20</f>
        <v>0</v>
      </c>
      <c r="T13" s="18">
        <f>'Formato 2'!F20</f>
        <v>25582986.850000001</v>
      </c>
      <c r="U13" s="18">
        <f>'Formato 2'!G20</f>
        <v>516806.87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81" customFormat="1" ht="37.5" customHeight="1" x14ac:dyDescent="0.25">
      <c r="A1" s="339" t="s">
        <v>535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101"/>
    </row>
    <row r="2" spans="1:12" ht="14.25" x14ac:dyDescent="0.45">
      <c r="A2" s="327" t="str">
        <f>ENTE_PUBLICO_A</f>
        <v>Municipio de Valle de Santiago, Gto., Gobierno del Estado de Guanajuato (a)</v>
      </c>
      <c r="B2" s="328"/>
      <c r="C2" s="328"/>
      <c r="D2" s="328"/>
      <c r="E2" s="328"/>
      <c r="F2" s="328"/>
      <c r="G2" s="328"/>
      <c r="H2" s="328"/>
      <c r="I2" s="328"/>
      <c r="J2" s="328"/>
      <c r="K2" s="329"/>
    </row>
    <row r="3" spans="1:12" x14ac:dyDescent="0.25">
      <c r="A3" s="330" t="s">
        <v>146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</row>
    <row r="4" spans="1:12" ht="14.25" x14ac:dyDescent="0.45">
      <c r="A4" s="333" t="str">
        <f>TRIMESTRE</f>
        <v>Del 1 de enero al 30 de junio de 2020 (b)</v>
      </c>
      <c r="B4" s="334"/>
      <c r="C4" s="334"/>
      <c r="D4" s="334"/>
      <c r="E4" s="334"/>
      <c r="F4" s="334"/>
      <c r="G4" s="334"/>
      <c r="H4" s="334"/>
      <c r="I4" s="334"/>
      <c r="J4" s="334"/>
      <c r="K4" s="335"/>
    </row>
    <row r="5" spans="1:12" ht="14.25" x14ac:dyDescent="0.45">
      <c r="A5" s="330" t="s">
        <v>118</v>
      </c>
      <c r="B5" s="331"/>
      <c r="C5" s="331"/>
      <c r="D5" s="331"/>
      <c r="E5" s="331"/>
      <c r="F5" s="331"/>
      <c r="G5" s="331"/>
      <c r="H5" s="331"/>
      <c r="I5" s="331"/>
      <c r="J5" s="331"/>
      <c r="K5" s="332"/>
    </row>
    <row r="6" spans="1:12" ht="75" x14ac:dyDescent="0.25">
      <c r="A6" s="44" t="s">
        <v>147</v>
      </c>
      <c r="B6" s="44" t="s">
        <v>148</v>
      </c>
      <c r="C6" s="44" t="s">
        <v>149</v>
      </c>
      <c r="D6" s="44" t="s">
        <v>150</v>
      </c>
      <c r="E6" s="44" t="s">
        <v>151</v>
      </c>
      <c r="F6" s="44" t="s">
        <v>152</v>
      </c>
      <c r="G6" s="44" t="s">
        <v>153</v>
      </c>
      <c r="H6" s="44" t="s">
        <v>154</v>
      </c>
      <c r="I6" s="118" t="str">
        <f>MONTO1</f>
        <v>Monto pagado de la inversión al 30 de junio de 2020 (k)</v>
      </c>
      <c r="J6" s="118" t="str">
        <f>MONTO2</f>
        <v>Monto pagado de la inversión actualizado al 30 de junio de 2020 (l)</v>
      </c>
      <c r="K6" s="118" t="str">
        <f>SALDO_PENDIENTE</f>
        <v>Saldo pendiente por pagar de la inversión al 30 de junio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7" t="s">
        <v>155</v>
      </c>
      <c r="B8" s="116"/>
      <c r="C8" s="116"/>
      <c r="D8" s="116"/>
      <c r="E8" s="159">
        <v>0</v>
      </c>
      <c r="F8" s="116"/>
      <c r="G8" s="159">
        <v>0</v>
      </c>
      <c r="H8" s="159">
        <v>0</v>
      </c>
      <c r="I8" s="159">
        <v>0</v>
      </c>
      <c r="J8" s="159">
        <v>0</v>
      </c>
      <c r="K8" s="159">
        <v>0</v>
      </c>
    </row>
    <row r="9" spans="1:12" s="23" customFormat="1" x14ac:dyDescent="0.25">
      <c r="A9" s="104" t="s">
        <v>156</v>
      </c>
      <c r="B9" s="102"/>
      <c r="C9" s="102"/>
      <c r="D9" s="102"/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</row>
    <row r="10" spans="1:12" s="23" customFormat="1" x14ac:dyDescent="0.25">
      <c r="A10" s="104" t="s">
        <v>157</v>
      </c>
      <c r="B10" s="102"/>
      <c r="C10" s="102"/>
      <c r="D10" s="102"/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</row>
    <row r="11" spans="1:12" s="23" customFormat="1" x14ac:dyDescent="0.25">
      <c r="A11" s="104" t="s">
        <v>158</v>
      </c>
      <c r="B11" s="102"/>
      <c r="C11" s="102"/>
      <c r="D11" s="102"/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</row>
    <row r="12" spans="1:12" s="23" customFormat="1" x14ac:dyDescent="0.25">
      <c r="A12" s="104" t="s">
        <v>159</v>
      </c>
      <c r="B12" s="102"/>
      <c r="C12" s="102"/>
      <c r="D12" s="102"/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</row>
    <row r="13" spans="1:12" ht="14.25" x14ac:dyDescent="0.45">
      <c r="A13" s="105" t="s">
        <v>678</v>
      </c>
      <c r="B13" s="103"/>
      <c r="C13" s="103"/>
      <c r="D13" s="103"/>
      <c r="E13" s="53"/>
      <c r="F13" s="53"/>
      <c r="G13" s="53"/>
      <c r="H13" s="53"/>
      <c r="I13" s="53"/>
      <c r="J13" s="53"/>
      <c r="K13" s="53"/>
    </row>
    <row r="14" spans="1:12" x14ac:dyDescent="0.25">
      <c r="A14" s="37" t="s">
        <v>160</v>
      </c>
      <c r="B14" s="116"/>
      <c r="C14" s="116"/>
      <c r="D14" s="116"/>
      <c r="E14" s="159">
        <v>0</v>
      </c>
      <c r="F14" s="116"/>
      <c r="G14" s="159">
        <v>0</v>
      </c>
      <c r="H14" s="159">
        <v>0</v>
      </c>
      <c r="I14" s="159">
        <v>0</v>
      </c>
      <c r="J14" s="159">
        <v>0</v>
      </c>
      <c r="K14" s="159">
        <v>0</v>
      </c>
    </row>
    <row r="15" spans="1:12" s="23" customFormat="1" x14ac:dyDescent="0.25">
      <c r="A15" s="104" t="s">
        <v>161</v>
      </c>
      <c r="B15" s="102"/>
      <c r="C15" s="102"/>
      <c r="D15" s="102"/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</row>
    <row r="16" spans="1:12" s="23" customFormat="1" x14ac:dyDescent="0.25">
      <c r="A16" s="104" t="s">
        <v>162</v>
      </c>
      <c r="B16" s="102"/>
      <c r="C16" s="102"/>
      <c r="D16" s="102"/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</row>
    <row r="17" spans="1:12" s="23" customFormat="1" x14ac:dyDescent="0.25">
      <c r="A17" s="104" t="s">
        <v>163</v>
      </c>
      <c r="B17" s="102"/>
      <c r="C17" s="102"/>
      <c r="D17" s="102"/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</row>
    <row r="18" spans="1:12" s="23" customFormat="1" x14ac:dyDescent="0.25">
      <c r="A18" s="104" t="s">
        <v>164</v>
      </c>
      <c r="B18" s="102"/>
      <c r="C18" s="102"/>
      <c r="D18" s="102"/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</row>
    <row r="19" spans="1:12" ht="14.25" x14ac:dyDescent="0.45">
      <c r="A19" s="105" t="s">
        <v>678</v>
      </c>
      <c r="B19" s="103"/>
      <c r="C19" s="103"/>
      <c r="D19" s="103"/>
      <c r="E19" s="53"/>
      <c r="F19" s="53"/>
      <c r="G19" s="53"/>
      <c r="H19" s="53"/>
      <c r="I19" s="53"/>
      <c r="J19" s="53"/>
      <c r="K19" s="53"/>
    </row>
    <row r="20" spans="1:12" x14ac:dyDescent="0.25">
      <c r="A20" s="37" t="s">
        <v>165</v>
      </c>
      <c r="B20" s="116"/>
      <c r="C20" s="116"/>
      <c r="D20" s="116"/>
      <c r="E20" s="159">
        <v>0</v>
      </c>
      <c r="F20" s="116"/>
      <c r="G20" s="159">
        <v>0</v>
      </c>
      <c r="H20" s="159">
        <v>0</v>
      </c>
      <c r="I20" s="159">
        <v>0</v>
      </c>
      <c r="J20" s="159">
        <v>0</v>
      </c>
      <c r="K20" s="159">
        <v>0</v>
      </c>
    </row>
    <row r="21" spans="1:12" ht="14.25" x14ac:dyDescent="0.45">
      <c r="A21" s="57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202</vt:i4>
      </vt:variant>
    </vt:vector>
  </HeadingPairs>
  <TitlesOfParts>
    <vt:vector size="233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'Formato 6 a)'!Títulos_a_imprimir</vt:lpstr>
      <vt:lpstr>'Formato 6 b)'!Títulos_a_imprimir</vt:lpstr>
      <vt:lpstr>'Formato 6 c)'!Títulos_a_imprimir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Lucero</cp:lastModifiedBy>
  <cp:lastPrinted>2020-07-24T21:14:40Z</cp:lastPrinted>
  <dcterms:created xsi:type="dcterms:W3CDTF">2017-01-19T17:59:06Z</dcterms:created>
  <dcterms:modified xsi:type="dcterms:W3CDTF">2020-07-27T15:59:01Z</dcterms:modified>
</cp:coreProperties>
</file>