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Archivos\Documents\CUENTA PUBLICA 2016-2018\3.-JULIO- SEPTIEBRE 2018\LDF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170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b)'!$A$67</definedName>
    <definedName name="GASTO_E_FIN">'Formato 6 b)'!$A$85</definedName>
    <definedName name="GASTO_E_FIN_01">'Formato 6 b)'!$B$85</definedName>
    <definedName name="GASTO_E_FIN_02">'Formato 6 b)'!$C$85</definedName>
    <definedName name="GASTO_E_FIN_03">'Formato 6 b)'!$D$85</definedName>
    <definedName name="GASTO_E_FIN_04">'Formato 6 b)'!$E$85</definedName>
    <definedName name="GASTO_E_FIN_05">'Formato 6 b)'!$F$85</definedName>
    <definedName name="GASTO_E_FIN_06">'Formato 6 b)'!$G$85</definedName>
    <definedName name="GASTO_E_T1">'Formato 6 b)'!$B$67</definedName>
    <definedName name="GASTO_E_T2">'Formato 6 b)'!$C$67</definedName>
    <definedName name="GASTO_E_T3">'Formato 6 b)'!$D$67</definedName>
    <definedName name="GASTO_E_T4">'Formato 6 b)'!$E$67</definedName>
    <definedName name="GASTO_E_T5">'Formato 6 b)'!$F$67</definedName>
    <definedName name="GASTO_E_T6">'Formato 6 b)'!$G$67</definedName>
    <definedName name="GASTO_NE">'Formato 6 b)'!$A$9</definedName>
    <definedName name="GASTO_NE_FIN">'Formato 6 b)'!$A$66</definedName>
    <definedName name="GASTO_NE_FIN_01">'Formato 6 b)'!$B$66</definedName>
    <definedName name="GASTO_NE_FIN_02">'Formato 6 b)'!$C$66</definedName>
    <definedName name="GASTO_NE_FIN_03">'Formato 6 b)'!$D$66</definedName>
    <definedName name="GASTO_NE_FIN_04">'Formato 6 b)'!$E$66</definedName>
    <definedName name="GASTO_NE_FIN_05">'Formato 6 b)'!$F$66</definedName>
    <definedName name="GASTO_NE_FIN_06">'Formato 6 b)'!$G$66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_xlnm.Print_Titles" localSheetId="13">'Formato 6 a)'!$1:$8</definedName>
    <definedName name="_xlnm.Print_Titles" localSheetId="15">'Formato 6 b)'!$1:$8</definedName>
    <definedName name="_xlnm.Print_Titles" localSheetId="17">'Formato 6 c)'!$1:$8</definedName>
    <definedName name="TOTAL_E_T1">'Formato 6 b)'!$B$86</definedName>
    <definedName name="TOTAL_E_T2">'Formato 6 b)'!$C$86</definedName>
    <definedName name="TOTAL_E_T3">'Formato 6 b)'!$D$86</definedName>
    <definedName name="TOTAL_E_T4">'Formato 6 b)'!$E$86</definedName>
    <definedName name="TOTAL_E_T5">'Formato 6 b)'!$F$86</definedName>
    <definedName name="TOTAL_E_T6">'Formato 6 b)'!$G$86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G28" i="11" l="1"/>
  <c r="F28" i="11"/>
  <c r="E28" i="11"/>
  <c r="D28" i="11"/>
  <c r="C28" i="11"/>
  <c r="B28" i="11"/>
  <c r="D27" i="11"/>
  <c r="E27" i="11" s="1"/>
  <c r="F27" i="11" s="1"/>
  <c r="G27" i="11" s="1"/>
  <c r="C27" i="11"/>
  <c r="C26" i="11"/>
  <c r="D26" i="11" s="1"/>
  <c r="E26" i="11" s="1"/>
  <c r="F26" i="11" s="1"/>
  <c r="G26" i="11" s="1"/>
  <c r="G25" i="11"/>
  <c r="F25" i="11"/>
  <c r="E25" i="11"/>
  <c r="D25" i="11"/>
  <c r="C25" i="11"/>
  <c r="B25" i="11"/>
  <c r="D24" i="11"/>
  <c r="E24" i="11" s="1"/>
  <c r="F24" i="11" s="1"/>
  <c r="G24" i="11" s="1"/>
  <c r="C24" i="11"/>
  <c r="C23" i="11"/>
  <c r="D23" i="11" s="1"/>
  <c r="E23" i="11" s="1"/>
  <c r="F23" i="11" s="1"/>
  <c r="G23" i="11" s="1"/>
  <c r="C22" i="11"/>
  <c r="D22" i="11" s="1"/>
  <c r="E22" i="11" s="1"/>
  <c r="F22" i="11" s="1"/>
  <c r="G22" i="11" s="1"/>
  <c r="C21" i="11"/>
  <c r="D21" i="11" s="1"/>
  <c r="E21" i="11" s="1"/>
  <c r="F21" i="11" s="1"/>
  <c r="G21" i="11" s="1"/>
  <c r="D20" i="11"/>
  <c r="E20" i="11" s="1"/>
  <c r="F20" i="11" s="1"/>
  <c r="G20" i="11" s="1"/>
  <c r="C20" i="11"/>
  <c r="D17" i="11"/>
  <c r="E17" i="11" s="1"/>
  <c r="F17" i="11" s="1"/>
  <c r="G17" i="11" s="1"/>
  <c r="C17" i="11"/>
  <c r="C16" i="11"/>
  <c r="D16" i="11" s="1"/>
  <c r="E16" i="11" s="1"/>
  <c r="F16" i="11" s="1"/>
  <c r="G16" i="11" s="1"/>
  <c r="D15" i="11"/>
  <c r="E15" i="11" s="1"/>
  <c r="F15" i="11" s="1"/>
  <c r="G15" i="11" s="1"/>
  <c r="C15" i="11"/>
  <c r="C14" i="11"/>
  <c r="D14" i="11" s="1"/>
  <c r="E14" i="11" s="1"/>
  <c r="F14" i="11" s="1"/>
  <c r="G14" i="11" s="1"/>
  <c r="D13" i="11"/>
  <c r="E13" i="11" s="1"/>
  <c r="F13" i="11" s="1"/>
  <c r="G13" i="11" s="1"/>
  <c r="C13" i="11"/>
  <c r="C12" i="11"/>
  <c r="D12" i="11" s="1"/>
  <c r="E12" i="11" s="1"/>
  <c r="F12" i="11" s="1"/>
  <c r="G12" i="11" s="1"/>
  <c r="D11" i="11"/>
  <c r="E11" i="11" s="1"/>
  <c r="F11" i="11" s="1"/>
  <c r="G11" i="11" s="1"/>
  <c r="C11" i="11"/>
  <c r="C10" i="11"/>
  <c r="D10" i="11" s="1"/>
  <c r="E10" i="11" s="1"/>
  <c r="F10" i="11" s="1"/>
  <c r="G10" i="11" s="1"/>
  <c r="D9" i="11"/>
  <c r="E9" i="11" s="1"/>
  <c r="F9" i="11" s="1"/>
  <c r="G9" i="11" s="1"/>
  <c r="C9" i="11"/>
  <c r="B25" i="4" l="1"/>
  <c r="B23" i="4"/>
  <c r="B21" i="4"/>
  <c r="B74" i="4"/>
  <c r="C74" i="4"/>
  <c r="D74" i="4"/>
  <c r="D72" i="4"/>
  <c r="C72" i="4"/>
  <c r="B72" i="4"/>
  <c r="C70" i="4"/>
  <c r="D70" i="4"/>
  <c r="D68" i="4"/>
  <c r="C68" i="4"/>
  <c r="B68" i="4"/>
  <c r="D64" i="4"/>
  <c r="C64" i="4"/>
  <c r="B64" i="4"/>
  <c r="D63" i="4"/>
  <c r="C63" i="4"/>
  <c r="B63" i="4"/>
  <c r="D59" i="4"/>
  <c r="C59" i="4"/>
  <c r="B59" i="4"/>
  <c r="B57" i="4"/>
  <c r="D57" i="4"/>
  <c r="C57" i="4"/>
  <c r="D55" i="4"/>
  <c r="C55" i="4"/>
  <c r="D53" i="4"/>
  <c r="C53" i="4"/>
  <c r="B53" i="4"/>
  <c r="D48" i="4"/>
  <c r="B48" i="4"/>
  <c r="C48" i="4"/>
  <c r="D49" i="4"/>
  <c r="C49" i="4"/>
  <c r="B49" i="4"/>
  <c r="D44" i="4"/>
  <c r="C44" i="4"/>
  <c r="B44" i="4"/>
  <c r="D40" i="4"/>
  <c r="C40" i="4"/>
  <c r="B40" i="4"/>
  <c r="D37" i="4"/>
  <c r="C37" i="4"/>
  <c r="B37" i="4"/>
  <c r="D33" i="4"/>
  <c r="D29" i="4"/>
  <c r="C33" i="4"/>
  <c r="C29" i="4"/>
  <c r="B33" i="4"/>
  <c r="B29" i="4"/>
  <c r="D25" i="4"/>
  <c r="C25" i="4"/>
  <c r="D23" i="4"/>
  <c r="C23" i="4"/>
  <c r="D21" i="4"/>
  <c r="C21" i="4"/>
  <c r="D17" i="4"/>
  <c r="C17" i="4"/>
  <c r="D13" i="4"/>
  <c r="C13" i="4"/>
  <c r="B13" i="4"/>
  <c r="D8" i="4" l="1"/>
  <c r="C8" i="4"/>
  <c r="B8" i="4"/>
  <c r="G19" i="11" l="1"/>
  <c r="F19" i="11"/>
  <c r="E19" i="11"/>
  <c r="D19" i="11"/>
  <c r="C19" i="11"/>
  <c r="B19" i="11"/>
  <c r="C8" i="11"/>
  <c r="C30" i="11" s="1"/>
  <c r="B8" i="11"/>
  <c r="B30" i="11" s="1"/>
  <c r="D8" i="11" l="1"/>
  <c r="D30" i="11" s="1"/>
  <c r="B8" i="10"/>
  <c r="G32" i="10"/>
  <c r="F32" i="10"/>
  <c r="E32" i="10"/>
  <c r="D32" i="10"/>
  <c r="C32" i="10"/>
  <c r="B32" i="10"/>
  <c r="G37" i="10"/>
  <c r="F37" i="10"/>
  <c r="E37" i="10"/>
  <c r="D37" i="10"/>
  <c r="C37" i="10"/>
  <c r="B37" i="10"/>
  <c r="G29" i="10"/>
  <c r="F29" i="10"/>
  <c r="E29" i="10"/>
  <c r="D29" i="10"/>
  <c r="C29" i="10"/>
  <c r="B29" i="10"/>
  <c r="F30" i="10"/>
  <c r="G30" i="10" s="1"/>
  <c r="G22" i="10"/>
  <c r="F22" i="10"/>
  <c r="E22" i="10"/>
  <c r="D22" i="10"/>
  <c r="C22" i="10"/>
  <c r="B22" i="10"/>
  <c r="D27" i="10"/>
  <c r="E27" i="10" s="1"/>
  <c r="F27" i="10" s="1"/>
  <c r="G27" i="10" s="1"/>
  <c r="C27" i="10"/>
  <c r="E26" i="10"/>
  <c r="F26" i="10" s="1"/>
  <c r="G26" i="10" s="1"/>
  <c r="D26" i="10"/>
  <c r="E25" i="10"/>
  <c r="F25" i="10" s="1"/>
  <c r="G25" i="10" s="1"/>
  <c r="D25" i="10"/>
  <c r="C24" i="10"/>
  <c r="D24" i="10" s="1"/>
  <c r="E24" i="10" s="1"/>
  <c r="F24" i="10" s="1"/>
  <c r="G24" i="10" s="1"/>
  <c r="C23" i="10"/>
  <c r="D23" i="10" s="1"/>
  <c r="G8" i="10"/>
  <c r="F8" i="10"/>
  <c r="E8" i="10"/>
  <c r="D8" i="10"/>
  <c r="C8" i="10"/>
  <c r="D20" i="10"/>
  <c r="E20" i="10" s="1"/>
  <c r="F20" i="10" s="1"/>
  <c r="G20" i="10" s="1"/>
  <c r="D19" i="10"/>
  <c r="E19" i="10" s="1"/>
  <c r="F19" i="10" s="1"/>
  <c r="G19" i="10" s="1"/>
  <c r="D18" i="10"/>
  <c r="E18" i="10" s="1"/>
  <c r="F18" i="10" s="1"/>
  <c r="G18" i="10" s="1"/>
  <c r="D17" i="10"/>
  <c r="E17" i="10" s="1"/>
  <c r="F17" i="10" s="1"/>
  <c r="G17" i="10" s="1"/>
  <c r="D16" i="10"/>
  <c r="E16" i="10" s="1"/>
  <c r="F16" i="10" s="1"/>
  <c r="G16" i="10" s="1"/>
  <c r="D15" i="10"/>
  <c r="E15" i="10" s="1"/>
  <c r="F15" i="10" s="1"/>
  <c r="G15" i="10" s="1"/>
  <c r="D14" i="10"/>
  <c r="E14" i="10" s="1"/>
  <c r="F14" i="10" s="1"/>
  <c r="G14" i="10" s="1"/>
  <c r="D13" i="10"/>
  <c r="E13" i="10" s="1"/>
  <c r="F13" i="10" s="1"/>
  <c r="G13" i="10" s="1"/>
  <c r="D12" i="10"/>
  <c r="E12" i="10" s="1"/>
  <c r="F12" i="10" s="1"/>
  <c r="G12" i="10" s="1"/>
  <c r="D11" i="10"/>
  <c r="E11" i="10" s="1"/>
  <c r="F11" i="10" s="1"/>
  <c r="G11" i="10" s="1"/>
  <c r="D10" i="10"/>
  <c r="E10" i="10" s="1"/>
  <c r="F10" i="10" s="1"/>
  <c r="G10" i="10" s="1"/>
  <c r="D9" i="10"/>
  <c r="E9" i="10" s="1"/>
  <c r="C20" i="10"/>
  <c r="C17" i="10"/>
  <c r="C16" i="10"/>
  <c r="C14" i="10"/>
  <c r="C13" i="10"/>
  <c r="C12" i="10"/>
  <c r="C11" i="10"/>
  <c r="C9" i="10"/>
  <c r="E8" i="11" l="1"/>
  <c r="E30" i="11" s="1"/>
  <c r="E23" i="10"/>
  <c r="F9" i="10"/>
  <c r="G8" i="11" l="1"/>
  <c r="G30" i="11" s="1"/>
  <c r="F8" i="11"/>
  <c r="F30" i="11" s="1"/>
  <c r="F23" i="10"/>
  <c r="G9" i="10"/>
  <c r="G23" i="10" l="1"/>
  <c r="E29" i="13" l="1"/>
  <c r="D29" i="13"/>
  <c r="G18" i="13"/>
  <c r="F18" i="13"/>
  <c r="F29" i="13" s="1"/>
  <c r="E18" i="13"/>
  <c r="D18" i="13"/>
  <c r="C18" i="13"/>
  <c r="C29" i="13" s="1"/>
  <c r="B18" i="13"/>
  <c r="B29" i="13" s="1"/>
  <c r="G7" i="13"/>
  <c r="F7" i="13"/>
  <c r="E7" i="13"/>
  <c r="D7" i="13"/>
  <c r="C7" i="13"/>
  <c r="B7" i="13"/>
  <c r="G29" i="13" l="1"/>
  <c r="C35" i="5" l="1"/>
  <c r="G7" i="12" l="1"/>
  <c r="G36" i="12"/>
  <c r="F36" i="12"/>
  <c r="E36" i="12"/>
  <c r="D36" i="12"/>
  <c r="C36" i="12"/>
  <c r="B36" i="12"/>
  <c r="F31" i="12"/>
  <c r="E31" i="12"/>
  <c r="D31" i="12"/>
  <c r="C31" i="12"/>
  <c r="B31" i="12"/>
  <c r="F28" i="12"/>
  <c r="G28" i="12"/>
  <c r="E28" i="12"/>
  <c r="D28" i="12"/>
  <c r="C28" i="12"/>
  <c r="B28" i="12"/>
  <c r="G21" i="12"/>
  <c r="F21" i="12"/>
  <c r="E21" i="12"/>
  <c r="D21" i="12"/>
  <c r="C21" i="12"/>
  <c r="B21" i="12"/>
  <c r="F7" i="12"/>
  <c r="E7" i="12"/>
  <c r="D7" i="12"/>
  <c r="C7" i="12"/>
  <c r="B7" i="12"/>
  <c r="G31" i="12" l="1"/>
  <c r="G33" i="9"/>
  <c r="F33" i="9"/>
  <c r="E33" i="9"/>
  <c r="D33" i="9"/>
  <c r="C33" i="9"/>
  <c r="B33" i="9"/>
  <c r="G28" i="9"/>
  <c r="F28" i="9"/>
  <c r="E28" i="9"/>
  <c r="D28" i="9"/>
  <c r="C28" i="9"/>
  <c r="B28" i="9"/>
  <c r="D31" i="9"/>
  <c r="G31" i="9" s="1"/>
  <c r="D30" i="9"/>
  <c r="G30" i="9" s="1"/>
  <c r="D29" i="9"/>
  <c r="G29" i="9" s="1"/>
  <c r="G24" i="9"/>
  <c r="F24" i="9"/>
  <c r="E24" i="9"/>
  <c r="D24" i="9"/>
  <c r="C24" i="9"/>
  <c r="B24" i="9"/>
  <c r="D27" i="9"/>
  <c r="G27" i="9" s="1"/>
  <c r="D26" i="9"/>
  <c r="G26" i="9" s="1"/>
  <c r="D25" i="9"/>
  <c r="G25" i="9" s="1"/>
  <c r="D23" i="9"/>
  <c r="G23" i="9" s="1"/>
  <c r="D22" i="9"/>
  <c r="G22" i="9" s="1"/>
  <c r="G16" i="9"/>
  <c r="F16" i="9"/>
  <c r="E16" i="9"/>
  <c r="D16" i="9"/>
  <c r="C16" i="9"/>
  <c r="B16" i="9"/>
  <c r="D19" i="9"/>
  <c r="G19" i="9" s="1"/>
  <c r="D18" i="9"/>
  <c r="G18" i="9" s="1"/>
  <c r="D17" i="9"/>
  <c r="G17" i="9" s="1"/>
  <c r="G12" i="9"/>
  <c r="F12" i="9"/>
  <c r="E12" i="9"/>
  <c r="D12" i="9"/>
  <c r="C12" i="9"/>
  <c r="B12" i="9"/>
  <c r="D11" i="9"/>
  <c r="G11" i="9" s="1"/>
  <c r="D15" i="9"/>
  <c r="G15" i="9" s="1"/>
  <c r="D14" i="9"/>
  <c r="G14" i="9" s="1"/>
  <c r="D13" i="9"/>
  <c r="G13" i="9" s="1"/>
  <c r="D10" i="9"/>
  <c r="G10" i="9" s="1"/>
  <c r="G77" i="8"/>
  <c r="F77" i="8"/>
  <c r="E77" i="8"/>
  <c r="D77" i="8"/>
  <c r="C77" i="8"/>
  <c r="B77" i="8"/>
  <c r="G71" i="8"/>
  <c r="F71" i="8"/>
  <c r="E71" i="8"/>
  <c r="D71" i="8"/>
  <c r="C71" i="8"/>
  <c r="B71" i="8"/>
  <c r="D75" i="8"/>
  <c r="G75" i="8" s="1"/>
  <c r="D74" i="8"/>
  <c r="G74" i="8" s="1"/>
  <c r="D73" i="8"/>
  <c r="G73" i="8" s="1"/>
  <c r="D72" i="8"/>
  <c r="G72" i="8" s="1"/>
  <c r="G61" i="8"/>
  <c r="F61" i="8"/>
  <c r="E61" i="8"/>
  <c r="D61" i="8"/>
  <c r="C61" i="8"/>
  <c r="B61" i="8"/>
  <c r="D70" i="8"/>
  <c r="G70" i="8" s="1"/>
  <c r="D69" i="8"/>
  <c r="G69" i="8" s="1"/>
  <c r="D68" i="8"/>
  <c r="G68" i="8" s="1"/>
  <c r="D67" i="8"/>
  <c r="G67" i="8" s="1"/>
  <c r="D66" i="8"/>
  <c r="G66" i="8" s="1"/>
  <c r="D65" i="8"/>
  <c r="G65" i="8" s="1"/>
  <c r="D64" i="8"/>
  <c r="G64" i="8" s="1"/>
  <c r="D63" i="8"/>
  <c r="G63" i="8" s="1"/>
  <c r="D62" i="8"/>
  <c r="G62" i="8" s="1"/>
  <c r="G53" i="8"/>
  <c r="F53" i="8"/>
  <c r="E53" i="8"/>
  <c r="D53" i="8"/>
  <c r="C53" i="8"/>
  <c r="B53" i="8"/>
  <c r="D60" i="8"/>
  <c r="G60" i="8" s="1"/>
  <c r="D59" i="8"/>
  <c r="G59" i="8" s="1"/>
  <c r="D58" i="8"/>
  <c r="G58" i="8" s="1"/>
  <c r="D57" i="8"/>
  <c r="G57" i="8" s="1"/>
  <c r="D56" i="8"/>
  <c r="G56" i="8" s="1"/>
  <c r="D55" i="8"/>
  <c r="G55" i="8" s="1"/>
  <c r="D54" i="8"/>
  <c r="G54" i="8" s="1"/>
  <c r="G44" i="8"/>
  <c r="F44" i="8"/>
  <c r="E44" i="8"/>
  <c r="D44" i="8"/>
  <c r="C44" i="8"/>
  <c r="B44" i="8"/>
  <c r="D52" i="8"/>
  <c r="G52" i="8" s="1"/>
  <c r="D51" i="8"/>
  <c r="G51" i="8" s="1"/>
  <c r="D50" i="8"/>
  <c r="G50" i="8" s="1"/>
  <c r="D49" i="8"/>
  <c r="G49" i="8" s="1"/>
  <c r="D48" i="8"/>
  <c r="G48" i="8" s="1"/>
  <c r="D47" i="8"/>
  <c r="G47" i="8" s="1"/>
  <c r="D46" i="8"/>
  <c r="G46" i="8" s="1"/>
  <c r="D45" i="8"/>
  <c r="G45" i="8" s="1"/>
  <c r="G37" i="8"/>
  <c r="F37" i="8"/>
  <c r="E37" i="8"/>
  <c r="D37" i="8"/>
  <c r="C37" i="8"/>
  <c r="B37" i="8"/>
  <c r="G41" i="8"/>
  <c r="D41" i="8"/>
  <c r="D40" i="8"/>
  <c r="G40" i="8" s="1"/>
  <c r="G39" i="8"/>
  <c r="D39" i="8"/>
  <c r="D38" i="8"/>
  <c r="G38" i="8" s="1"/>
  <c r="G27" i="8"/>
  <c r="F27" i="8"/>
  <c r="E27" i="8"/>
  <c r="D27" i="8"/>
  <c r="C27" i="8"/>
  <c r="B27" i="8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G19" i="8"/>
  <c r="F19" i="8"/>
  <c r="E19" i="8"/>
  <c r="D19" i="8"/>
  <c r="C19" i="8"/>
  <c r="B19" i="8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G10" i="8"/>
  <c r="F10" i="8"/>
  <c r="E10" i="8"/>
  <c r="D10" i="8"/>
  <c r="C10" i="8"/>
  <c r="B10" i="8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B67" i="7" l="1"/>
  <c r="G67" i="7"/>
  <c r="F67" i="7"/>
  <c r="E67" i="7"/>
  <c r="D67" i="7"/>
  <c r="C67" i="7"/>
  <c r="G9" i="7"/>
  <c r="F9" i="7"/>
  <c r="E9" i="7"/>
  <c r="D9" i="7"/>
  <c r="C9" i="7"/>
  <c r="B9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B159" i="6"/>
  <c r="C159" i="6"/>
  <c r="D159" i="6"/>
  <c r="E159" i="6"/>
  <c r="F159" i="6"/>
  <c r="G159" i="6"/>
  <c r="G150" i="6"/>
  <c r="F150" i="6"/>
  <c r="E150" i="6"/>
  <c r="D150" i="6"/>
  <c r="C150" i="6"/>
  <c r="B150" i="6"/>
  <c r="D157" i="6"/>
  <c r="G157" i="6" s="1"/>
  <c r="D156" i="6"/>
  <c r="G156" i="6" s="1"/>
  <c r="D155" i="6"/>
  <c r="G155" i="6" s="1"/>
  <c r="D154" i="6"/>
  <c r="G154" i="6" s="1"/>
  <c r="D153" i="6"/>
  <c r="G153" i="6" s="1"/>
  <c r="D152" i="6"/>
  <c r="G152" i="6" s="1"/>
  <c r="D151" i="6"/>
  <c r="G151" i="6" s="1"/>
  <c r="G146" i="6"/>
  <c r="F146" i="6"/>
  <c r="E146" i="6"/>
  <c r="D146" i="6"/>
  <c r="C146" i="6"/>
  <c r="B146" i="6"/>
  <c r="D149" i="6"/>
  <c r="G149" i="6" s="1"/>
  <c r="D148" i="6"/>
  <c r="G148" i="6" s="1"/>
  <c r="D147" i="6"/>
  <c r="G147" i="6" s="1"/>
  <c r="G137" i="6"/>
  <c r="F137" i="6"/>
  <c r="E137" i="6"/>
  <c r="D137" i="6"/>
  <c r="C137" i="6"/>
  <c r="B137" i="6"/>
  <c r="D145" i="6"/>
  <c r="G145" i="6" s="1"/>
  <c r="D144" i="6"/>
  <c r="G144" i="6" s="1"/>
  <c r="D143" i="6"/>
  <c r="G143" i="6" s="1"/>
  <c r="D142" i="6"/>
  <c r="G142" i="6" s="1"/>
  <c r="D141" i="6"/>
  <c r="G141" i="6" s="1"/>
  <c r="D140" i="6"/>
  <c r="G140" i="6" s="1"/>
  <c r="D139" i="6"/>
  <c r="G139" i="6" s="1"/>
  <c r="D138" i="6"/>
  <c r="G138" i="6" s="1"/>
  <c r="G133" i="6"/>
  <c r="F133" i="6"/>
  <c r="E133" i="6"/>
  <c r="D133" i="6"/>
  <c r="C133" i="6"/>
  <c r="B133" i="6"/>
  <c r="D136" i="6"/>
  <c r="G136" i="6" s="1"/>
  <c r="D134" i="6"/>
  <c r="G134" i="6" s="1"/>
  <c r="G123" i="6"/>
  <c r="F123" i="6"/>
  <c r="E123" i="6"/>
  <c r="D123" i="6"/>
  <c r="C123" i="6"/>
  <c r="B123" i="6"/>
  <c r="D132" i="6"/>
  <c r="G132" i="6" s="1"/>
  <c r="D131" i="6"/>
  <c r="G131" i="6" s="1"/>
  <c r="D130" i="6"/>
  <c r="G130" i="6" s="1"/>
  <c r="D129" i="6"/>
  <c r="G129" i="6" s="1"/>
  <c r="D128" i="6"/>
  <c r="G128" i="6" s="1"/>
  <c r="D127" i="6"/>
  <c r="G127" i="6" s="1"/>
  <c r="D126" i="6"/>
  <c r="G126" i="6" s="1"/>
  <c r="D125" i="6"/>
  <c r="G125" i="6" s="1"/>
  <c r="D124" i="6"/>
  <c r="G124" i="6" s="1"/>
  <c r="G113" i="6"/>
  <c r="F113" i="6"/>
  <c r="E113" i="6"/>
  <c r="D113" i="6"/>
  <c r="C113" i="6"/>
  <c r="B113" i="6"/>
  <c r="D122" i="6"/>
  <c r="G122" i="6" s="1"/>
  <c r="D121" i="6"/>
  <c r="G121" i="6" s="1"/>
  <c r="D120" i="6"/>
  <c r="G120" i="6" s="1"/>
  <c r="D119" i="6"/>
  <c r="G119" i="6" s="1"/>
  <c r="D118" i="6"/>
  <c r="G118" i="6" s="1"/>
  <c r="D117" i="6"/>
  <c r="G117" i="6" s="1"/>
  <c r="D116" i="6"/>
  <c r="G116" i="6" s="1"/>
  <c r="D115" i="6"/>
  <c r="G115" i="6" s="1"/>
  <c r="D114" i="6"/>
  <c r="G114" i="6" s="1"/>
  <c r="G103" i="6"/>
  <c r="F103" i="6"/>
  <c r="E103" i="6"/>
  <c r="D103" i="6"/>
  <c r="C103" i="6"/>
  <c r="B103" i="6"/>
  <c r="D112" i="6"/>
  <c r="G112" i="6" s="1"/>
  <c r="D111" i="6"/>
  <c r="G111" i="6" s="1"/>
  <c r="D110" i="6"/>
  <c r="G110" i="6" s="1"/>
  <c r="D109" i="6"/>
  <c r="G109" i="6" s="1"/>
  <c r="D108" i="6"/>
  <c r="G108" i="6" s="1"/>
  <c r="D107" i="6"/>
  <c r="G107" i="6" s="1"/>
  <c r="D106" i="6"/>
  <c r="G106" i="6" s="1"/>
  <c r="D105" i="6"/>
  <c r="G105" i="6" s="1"/>
  <c r="D104" i="6"/>
  <c r="G104" i="6" s="1"/>
  <c r="G93" i="6"/>
  <c r="F93" i="6"/>
  <c r="E93" i="6"/>
  <c r="D93" i="6"/>
  <c r="C93" i="6"/>
  <c r="B93" i="6"/>
  <c r="D102" i="6"/>
  <c r="G102" i="6" s="1"/>
  <c r="D101" i="6"/>
  <c r="G101" i="6" s="1"/>
  <c r="D100" i="6"/>
  <c r="G100" i="6" s="1"/>
  <c r="D99" i="6"/>
  <c r="G99" i="6" s="1"/>
  <c r="D98" i="6"/>
  <c r="G98" i="6" s="1"/>
  <c r="D97" i="6"/>
  <c r="G97" i="6" s="1"/>
  <c r="D96" i="6"/>
  <c r="G96" i="6" s="1"/>
  <c r="D95" i="6"/>
  <c r="G95" i="6" s="1"/>
  <c r="D94" i="6"/>
  <c r="G94" i="6" s="1"/>
  <c r="G9" i="6"/>
  <c r="F9" i="6"/>
  <c r="D9" i="6"/>
  <c r="E9" i="6"/>
  <c r="C9" i="6"/>
  <c r="B9" i="6"/>
  <c r="G85" i="6"/>
  <c r="F85" i="6"/>
  <c r="E85" i="6"/>
  <c r="D85" i="6"/>
  <c r="C85" i="6"/>
  <c r="B85" i="6"/>
  <c r="D92" i="6"/>
  <c r="G92" i="6" s="1"/>
  <c r="D91" i="6"/>
  <c r="G91" i="6" s="1"/>
  <c r="D90" i="6"/>
  <c r="G90" i="6" s="1"/>
  <c r="D89" i="6"/>
  <c r="G89" i="6" s="1"/>
  <c r="D88" i="6"/>
  <c r="G88" i="6" s="1"/>
  <c r="D87" i="6"/>
  <c r="G87" i="6" s="1"/>
  <c r="D86" i="6"/>
  <c r="G86" i="6" s="1"/>
  <c r="G75" i="6"/>
  <c r="F75" i="6"/>
  <c r="E75" i="6"/>
  <c r="D75" i="6"/>
  <c r="C75" i="6"/>
  <c r="B75" i="6"/>
  <c r="D82" i="6"/>
  <c r="G82" i="6" s="1"/>
  <c r="D81" i="6"/>
  <c r="G81" i="6" s="1"/>
  <c r="D80" i="6"/>
  <c r="G80" i="6" s="1"/>
  <c r="D79" i="6"/>
  <c r="G79" i="6" s="1"/>
  <c r="D78" i="6"/>
  <c r="G78" i="6" s="1"/>
  <c r="D77" i="6"/>
  <c r="G77" i="6" s="1"/>
  <c r="D76" i="6"/>
  <c r="G76" i="6" s="1"/>
  <c r="G71" i="6"/>
  <c r="F71" i="6"/>
  <c r="E71" i="6"/>
  <c r="D71" i="6"/>
  <c r="C71" i="6"/>
  <c r="B71" i="6"/>
  <c r="D74" i="6"/>
  <c r="G74" i="6" s="1"/>
  <c r="D73" i="6"/>
  <c r="G73" i="6" s="1"/>
  <c r="D72" i="6"/>
  <c r="G72" i="6" s="1"/>
  <c r="G62" i="6"/>
  <c r="F62" i="6"/>
  <c r="E62" i="6"/>
  <c r="D62" i="6"/>
  <c r="C62" i="6"/>
  <c r="B62" i="6"/>
  <c r="G70" i="6"/>
  <c r="D70" i="6"/>
  <c r="D69" i="6"/>
  <c r="G69" i="6" s="1"/>
  <c r="G68" i="6"/>
  <c r="D68" i="6"/>
  <c r="D67" i="6"/>
  <c r="G67" i="6" s="1"/>
  <c r="G66" i="6"/>
  <c r="D66" i="6"/>
  <c r="D65" i="6"/>
  <c r="G65" i="6" s="1"/>
  <c r="G64" i="6"/>
  <c r="D64" i="6"/>
  <c r="D63" i="6"/>
  <c r="G63" i="6" s="1"/>
  <c r="G58" i="6"/>
  <c r="F58" i="6"/>
  <c r="E58" i="6"/>
  <c r="D58" i="6"/>
  <c r="C58" i="6"/>
  <c r="B58" i="6"/>
  <c r="D61" i="6"/>
  <c r="G61" i="6" s="1"/>
  <c r="D60" i="6"/>
  <c r="G60" i="6" s="1"/>
  <c r="D59" i="6"/>
  <c r="G59" i="6" s="1"/>
  <c r="G48" i="6"/>
  <c r="F48" i="6"/>
  <c r="E48" i="6"/>
  <c r="D48" i="6"/>
  <c r="C48" i="6"/>
  <c r="B48" i="6"/>
  <c r="G57" i="6"/>
  <c r="D57" i="6"/>
  <c r="D56" i="6"/>
  <c r="G56" i="6" s="1"/>
  <c r="G55" i="6"/>
  <c r="D55" i="6"/>
  <c r="D54" i="6"/>
  <c r="G54" i="6" s="1"/>
  <c r="G53" i="6"/>
  <c r="D53" i="6"/>
  <c r="D52" i="6"/>
  <c r="G52" i="6" s="1"/>
  <c r="G51" i="6"/>
  <c r="D51" i="6"/>
  <c r="D50" i="6"/>
  <c r="G50" i="6" s="1"/>
  <c r="G49" i="6"/>
  <c r="D49" i="6"/>
  <c r="G38" i="6"/>
  <c r="F38" i="6"/>
  <c r="E38" i="6"/>
  <c r="D38" i="6"/>
  <c r="C38" i="6"/>
  <c r="B38" i="6"/>
  <c r="D47" i="6"/>
  <c r="G47" i="6" s="1"/>
  <c r="D46" i="6"/>
  <c r="G46" i="6" s="1"/>
  <c r="D45" i="6"/>
  <c r="G45" i="6" s="1"/>
  <c r="D44" i="6"/>
  <c r="G44" i="6" s="1"/>
  <c r="D43" i="6"/>
  <c r="G43" i="6" s="1"/>
  <c r="D42" i="6"/>
  <c r="G42" i="6" s="1"/>
  <c r="D41" i="6"/>
  <c r="G41" i="6" s="1"/>
  <c r="D40" i="6"/>
  <c r="G40" i="6" s="1"/>
  <c r="D39" i="6"/>
  <c r="G39" i="6" s="1"/>
  <c r="G28" i="6"/>
  <c r="F28" i="6"/>
  <c r="E28" i="6"/>
  <c r="D28" i="6"/>
  <c r="C28" i="6"/>
  <c r="B28" i="6"/>
  <c r="D37" i="6"/>
  <c r="G37" i="6" s="1"/>
  <c r="D36" i="6"/>
  <c r="G36" i="6" s="1"/>
  <c r="D35" i="6"/>
  <c r="G35" i="6" s="1"/>
  <c r="D34" i="6"/>
  <c r="G34" i="6" s="1"/>
  <c r="D33" i="6"/>
  <c r="G33" i="6" s="1"/>
  <c r="D32" i="6"/>
  <c r="G32" i="6" s="1"/>
  <c r="D31" i="6"/>
  <c r="G31" i="6" s="1"/>
  <c r="D30" i="6"/>
  <c r="G30" i="6" s="1"/>
  <c r="D29" i="6"/>
  <c r="G29" i="6" s="1"/>
  <c r="G18" i="6"/>
  <c r="F18" i="6"/>
  <c r="E18" i="6"/>
  <c r="D18" i="6"/>
  <c r="C18" i="6"/>
  <c r="B18" i="6"/>
  <c r="D27" i="6"/>
  <c r="G27" i="6" s="1"/>
  <c r="D26" i="6"/>
  <c r="G26" i="6" s="1"/>
  <c r="D25" i="6"/>
  <c r="G25" i="6" s="1"/>
  <c r="D24" i="6"/>
  <c r="G24" i="6" s="1"/>
  <c r="D23" i="6"/>
  <c r="G23" i="6" s="1"/>
  <c r="D22" i="6"/>
  <c r="G22" i="6" s="1"/>
  <c r="D21" i="6"/>
  <c r="G21" i="6" s="1"/>
  <c r="D20" i="6"/>
  <c r="G20" i="6" s="1"/>
  <c r="D19" i="6"/>
  <c r="G19" i="6" s="1"/>
  <c r="G10" i="6"/>
  <c r="F10" i="6"/>
  <c r="E10" i="6"/>
  <c r="D10" i="6"/>
  <c r="C10" i="6"/>
  <c r="B10" i="6"/>
  <c r="G17" i="6"/>
  <c r="D17" i="6"/>
  <c r="D16" i="6"/>
  <c r="G16" i="6" s="1"/>
  <c r="D15" i="6"/>
  <c r="G15" i="6" s="1"/>
  <c r="D14" i="6"/>
  <c r="G14" i="6" s="1"/>
  <c r="D13" i="6"/>
  <c r="G13" i="6" s="1"/>
  <c r="D12" i="6"/>
  <c r="G12" i="6" s="1"/>
  <c r="D11" i="6"/>
  <c r="G11" i="6" s="1"/>
  <c r="G70" i="5" l="1"/>
  <c r="F70" i="5"/>
  <c r="E70" i="5"/>
  <c r="D70" i="5"/>
  <c r="C70" i="5"/>
  <c r="B70" i="5"/>
  <c r="G75" i="5"/>
  <c r="F75" i="5"/>
  <c r="E75" i="5"/>
  <c r="D75" i="5"/>
  <c r="C75" i="5"/>
  <c r="B75" i="5"/>
  <c r="G74" i="5"/>
  <c r="D74" i="5"/>
  <c r="G73" i="5"/>
  <c r="D73" i="5"/>
  <c r="G67" i="5"/>
  <c r="F67" i="5"/>
  <c r="E67" i="5"/>
  <c r="D67" i="5"/>
  <c r="C67" i="5"/>
  <c r="B67" i="5"/>
  <c r="G68" i="5"/>
  <c r="D68" i="5"/>
  <c r="G65" i="5"/>
  <c r="F65" i="5"/>
  <c r="E65" i="5"/>
  <c r="D65" i="5"/>
  <c r="C65" i="5"/>
  <c r="B65" i="5"/>
  <c r="G63" i="5"/>
  <c r="D63" i="5"/>
  <c r="G59" i="5"/>
  <c r="F59" i="5"/>
  <c r="E59" i="5"/>
  <c r="D59" i="5"/>
  <c r="C59" i="5"/>
  <c r="B59" i="5"/>
  <c r="G62" i="5"/>
  <c r="D62" i="5"/>
  <c r="G61" i="5"/>
  <c r="D61" i="5"/>
  <c r="G60" i="5"/>
  <c r="D60" i="5"/>
  <c r="G54" i="5"/>
  <c r="F54" i="5"/>
  <c r="E54" i="5"/>
  <c r="D54" i="5"/>
  <c r="C54" i="5"/>
  <c r="B54" i="5"/>
  <c r="G58" i="5"/>
  <c r="G57" i="5"/>
  <c r="D57" i="5"/>
  <c r="G56" i="5"/>
  <c r="D56" i="5"/>
  <c r="G55" i="5"/>
  <c r="D55" i="5"/>
  <c r="G45" i="5"/>
  <c r="F45" i="5"/>
  <c r="E45" i="5"/>
  <c r="D45" i="5"/>
  <c r="C45" i="5"/>
  <c r="B45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41" i="5"/>
  <c r="F41" i="5"/>
  <c r="E41" i="5"/>
  <c r="D41" i="5"/>
  <c r="C41" i="5"/>
  <c r="B41" i="5"/>
  <c r="G37" i="5"/>
  <c r="F37" i="5"/>
  <c r="E37" i="5"/>
  <c r="D37" i="5"/>
  <c r="C37" i="5"/>
  <c r="B37" i="5"/>
  <c r="G39" i="5"/>
  <c r="D39" i="5"/>
  <c r="G38" i="5"/>
  <c r="D38" i="5"/>
  <c r="F35" i="5"/>
  <c r="G35" i="5"/>
  <c r="E35" i="5"/>
  <c r="D35" i="5"/>
  <c r="B35" i="5"/>
  <c r="G36" i="5"/>
  <c r="D36" i="5"/>
  <c r="G34" i="5"/>
  <c r="D34" i="5"/>
  <c r="G28" i="5"/>
  <c r="F28" i="5"/>
  <c r="E28" i="5"/>
  <c r="D28" i="5"/>
  <c r="C28" i="5"/>
  <c r="B28" i="5"/>
  <c r="G33" i="5"/>
  <c r="C33" i="5"/>
  <c r="G32" i="5"/>
  <c r="D32" i="5"/>
  <c r="G31" i="5"/>
  <c r="G30" i="5"/>
  <c r="G29" i="5"/>
  <c r="G16" i="5"/>
  <c r="F16" i="5"/>
  <c r="E16" i="5"/>
  <c r="D16" i="5"/>
  <c r="C16" i="5"/>
  <c r="B16" i="5"/>
  <c r="G27" i="5"/>
  <c r="D27" i="5"/>
  <c r="G26" i="5"/>
  <c r="C26" i="5"/>
  <c r="G25" i="5"/>
  <c r="C25" i="5"/>
  <c r="G24" i="5"/>
  <c r="C24" i="5"/>
  <c r="G23" i="5"/>
  <c r="C23" i="5"/>
  <c r="G22" i="5"/>
  <c r="C22" i="5"/>
  <c r="G21" i="5"/>
  <c r="C21" i="5"/>
  <c r="G20" i="5"/>
  <c r="C20" i="5"/>
  <c r="G19" i="5"/>
  <c r="C19" i="5"/>
  <c r="G18" i="5"/>
  <c r="C18" i="5"/>
  <c r="G17" i="5"/>
  <c r="C17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K20" i="3" l="1"/>
  <c r="J20" i="3"/>
  <c r="I20" i="3"/>
  <c r="H20" i="3"/>
  <c r="G20" i="3"/>
  <c r="E20" i="3"/>
  <c r="E14" i="3"/>
  <c r="G14" i="3"/>
  <c r="H14" i="3"/>
  <c r="I14" i="3"/>
  <c r="J14" i="3"/>
  <c r="K14" i="3"/>
  <c r="K8" i="3"/>
  <c r="J8" i="3"/>
  <c r="I8" i="3"/>
  <c r="H8" i="3"/>
  <c r="G8" i="3"/>
  <c r="E8" i="3"/>
  <c r="K18" i="3"/>
  <c r="K17" i="3"/>
  <c r="K16" i="3"/>
  <c r="K15" i="3"/>
  <c r="K12" i="3"/>
  <c r="K11" i="3"/>
  <c r="K10" i="3"/>
  <c r="K9" i="3"/>
  <c r="F41" i="2" l="1"/>
  <c r="E41" i="2"/>
  <c r="D41" i="2"/>
  <c r="C41" i="2"/>
  <c r="B41" i="2"/>
  <c r="G20" i="2"/>
  <c r="H20" i="2"/>
  <c r="H8" i="2"/>
  <c r="H27" i="2"/>
  <c r="G27" i="2"/>
  <c r="F27" i="2"/>
  <c r="E27" i="2"/>
  <c r="D27" i="2"/>
  <c r="C27" i="2"/>
  <c r="B27" i="2"/>
  <c r="C22" i="2"/>
  <c r="D22" i="2"/>
  <c r="E22" i="2"/>
  <c r="F22" i="2"/>
  <c r="G22" i="2"/>
  <c r="H22" i="2"/>
  <c r="B22" i="2"/>
  <c r="D20" i="2"/>
  <c r="D8" i="2"/>
  <c r="F20" i="2"/>
  <c r="E20" i="2"/>
  <c r="C20" i="2"/>
  <c r="B20" i="2"/>
  <c r="H13" i="2"/>
  <c r="G13" i="2"/>
  <c r="F13" i="2"/>
  <c r="E13" i="2"/>
  <c r="D13" i="2"/>
  <c r="C13" i="2"/>
  <c r="B13" i="2"/>
  <c r="F16" i="2"/>
  <c r="F15" i="2"/>
  <c r="F14" i="2"/>
  <c r="H9" i="2"/>
  <c r="G9" i="2"/>
  <c r="F9" i="2"/>
  <c r="E9" i="2"/>
  <c r="D9" i="2"/>
  <c r="C9" i="2"/>
  <c r="B9" i="2"/>
  <c r="F12" i="2"/>
  <c r="F11" i="2"/>
  <c r="F10" i="2"/>
  <c r="F81" i="1" l="1"/>
  <c r="E81" i="1"/>
  <c r="F79" i="1"/>
  <c r="E79" i="1"/>
  <c r="F75" i="1"/>
  <c r="E75" i="1"/>
  <c r="F68" i="1"/>
  <c r="E68" i="1"/>
  <c r="F63" i="1"/>
  <c r="E63" i="1"/>
  <c r="F59" i="1"/>
  <c r="E59" i="1"/>
  <c r="F57" i="1"/>
  <c r="E57" i="1"/>
  <c r="F47" i="1"/>
  <c r="E47" i="1"/>
  <c r="F42" i="1"/>
  <c r="E42" i="1"/>
  <c r="F38" i="1"/>
  <c r="E38" i="1"/>
  <c r="F31" i="1"/>
  <c r="E31" i="1"/>
  <c r="F27" i="1"/>
  <c r="E27" i="1"/>
  <c r="F23" i="1"/>
  <c r="E23" i="1"/>
  <c r="F19" i="1"/>
  <c r="E19" i="1"/>
  <c r="F9" i="1"/>
  <c r="E9" i="1"/>
  <c r="C62" i="1"/>
  <c r="B62" i="1"/>
  <c r="C60" i="1"/>
  <c r="B60" i="1"/>
  <c r="C47" i="1"/>
  <c r="B47" i="1"/>
  <c r="C41" i="1"/>
  <c r="B41" i="1"/>
  <c r="C38" i="1"/>
  <c r="B38" i="1"/>
  <c r="C31" i="1"/>
  <c r="B31" i="1"/>
  <c r="C25" i="1"/>
  <c r="B25" i="1"/>
  <c r="C17" i="1"/>
  <c r="B17" i="1"/>
  <c r="C9" i="1"/>
  <c r="B9" i="1"/>
  <c r="C6" i="23" l="1"/>
  <c r="C7" i="23" s="1"/>
  <c r="H25" i="23"/>
  <c r="G25" i="23"/>
  <c r="F25" i="23"/>
  <c r="E25" i="23"/>
  <c r="D25" i="23"/>
  <c r="U63" i="26"/>
  <c r="U30" i="26"/>
  <c r="U3" i="26"/>
  <c r="P64" i="24"/>
  <c r="U81" i="24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P12" i="31"/>
  <c r="R12" i="31"/>
  <c r="S12" i="31"/>
  <c r="T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R22" i="31"/>
  <c r="S22" i="31"/>
  <c r="T2" i="31"/>
  <c r="T22" i="31"/>
  <c r="U2" i="31"/>
  <c r="Q2" i="31"/>
  <c r="R2" i="31"/>
  <c r="S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P15" i="30"/>
  <c r="Q15" i="30"/>
  <c r="S15" i="30"/>
  <c r="T15" i="30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P21" i="30"/>
  <c r="Q21" i="30"/>
  <c r="R21" i="30"/>
  <c r="T21" i="30"/>
  <c r="U21" i="30"/>
  <c r="P22" i="30"/>
  <c r="Q22" i="30"/>
  <c r="R22" i="30"/>
  <c r="S22" i="30"/>
  <c r="T22" i="30"/>
  <c r="U22" i="30"/>
  <c r="Q23" i="30"/>
  <c r="R2" i="30"/>
  <c r="U2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P27" i="30"/>
  <c r="Q27" i="30"/>
  <c r="R27" i="30"/>
  <c r="S27" i="30"/>
  <c r="T27" i="30"/>
  <c r="U27" i="30"/>
  <c r="Q2" i="30"/>
  <c r="S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P12" i="29"/>
  <c r="Q12" i="29"/>
  <c r="R12" i="29"/>
  <c r="T12" i="29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Q2" i="29"/>
  <c r="R2" i="29"/>
  <c r="R22" i="29"/>
  <c r="U2" i="29"/>
  <c r="U22" i="29"/>
  <c r="S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Q2" i="28"/>
  <c r="R2" i="28"/>
  <c r="S2" i="28"/>
  <c r="T2" i="28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Q15" i="28"/>
  <c r="R15" i="28"/>
  <c r="S15" i="28"/>
  <c r="T15" i="28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R23" i="28"/>
  <c r="R21" i="28"/>
  <c r="T21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Q27" i="28"/>
  <c r="R27" i="28"/>
  <c r="S27" i="28"/>
  <c r="T27" i="28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2" i="28"/>
  <c r="P25" i="28"/>
  <c r="P26" i="28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/>
  <c r="D9" i="9"/>
  <c r="R2" i="27" s="1"/>
  <c r="F9" i="9"/>
  <c r="T2" i="27" s="1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Q20" i="27"/>
  <c r="R20" i="27"/>
  <c r="E21" i="9"/>
  <c r="S20" i="27"/>
  <c r="T20" i="27"/>
  <c r="G21" i="9"/>
  <c r="U20" i="27"/>
  <c r="Q14" i="27"/>
  <c r="R14" i="27"/>
  <c r="S14" i="27"/>
  <c r="T14" i="27"/>
  <c r="U14" i="27"/>
  <c r="Q15" i="27"/>
  <c r="R15" i="27"/>
  <c r="S15" i="27"/>
  <c r="T15" i="27"/>
  <c r="U15" i="27"/>
  <c r="S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P5" i="27"/>
  <c r="P6" i="27"/>
  <c r="P7" i="27"/>
  <c r="P8" i="27"/>
  <c r="P9" i="27"/>
  <c r="P10" i="27"/>
  <c r="P11" i="27"/>
  <c r="P12" i="27"/>
  <c r="P20" i="27"/>
  <c r="P14" i="27"/>
  <c r="P15" i="27"/>
  <c r="P17" i="27"/>
  <c r="P18" i="27"/>
  <c r="P19" i="27"/>
  <c r="P21" i="27"/>
  <c r="P22" i="27"/>
  <c r="P23" i="27"/>
  <c r="A5" i="27"/>
  <c r="A4" i="27"/>
  <c r="A3" i="27"/>
  <c r="A2" i="27"/>
  <c r="Q30" i="26"/>
  <c r="R3" i="26"/>
  <c r="D9" i="8"/>
  <c r="S3" i="26"/>
  <c r="S20" i="26"/>
  <c r="S30" i="26"/>
  <c r="T3" i="26"/>
  <c r="T30" i="26"/>
  <c r="Q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R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Q36" i="26"/>
  <c r="C43" i="8"/>
  <c r="D43" i="8"/>
  <c r="R53" i="26"/>
  <c r="S36" i="26"/>
  <c r="E43" i="8"/>
  <c r="S53" i="26"/>
  <c r="S63" i="26"/>
  <c r="T36" i="26"/>
  <c r="F43" i="8"/>
  <c r="T63" i="26"/>
  <c r="R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R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P36" i="26"/>
  <c r="B43" i="8"/>
  <c r="P53" i="26"/>
  <c r="P3" i="26"/>
  <c r="P20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U3" i="25"/>
  <c r="T2" i="25"/>
  <c r="T3" i="25"/>
  <c r="S3" i="25"/>
  <c r="R3" i="25"/>
  <c r="Q4" i="25"/>
  <c r="P2" i="25"/>
  <c r="P3" i="25"/>
  <c r="A3" i="25"/>
  <c r="A4" i="25"/>
  <c r="A2" i="25"/>
  <c r="A87" i="24"/>
  <c r="Q77" i="24"/>
  <c r="Q105" i="24"/>
  <c r="Q115" i="24"/>
  <c r="Q125" i="24"/>
  <c r="Q138" i="24"/>
  <c r="R95" i="24"/>
  <c r="R142" i="24"/>
  <c r="S77" i="24"/>
  <c r="S95" i="24"/>
  <c r="S105" i="24"/>
  <c r="S115" i="24"/>
  <c r="S138" i="24"/>
  <c r="S142" i="24"/>
  <c r="T77" i="24"/>
  <c r="T105" i="24"/>
  <c r="T125" i="24"/>
  <c r="U77" i="24"/>
  <c r="U105" i="24"/>
  <c r="U115" i="24"/>
  <c r="R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R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R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S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R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Q3" i="24"/>
  <c r="Q21" i="24"/>
  <c r="Q64" i="24"/>
  <c r="R3" i="24"/>
  <c r="S51" i="24"/>
  <c r="T3" i="24"/>
  <c r="T41" i="24"/>
  <c r="T64" i="24"/>
  <c r="U41" i="24"/>
  <c r="P77" i="24"/>
  <c r="P95" i="24"/>
  <c r="P115" i="24"/>
  <c r="P125" i="24"/>
  <c r="P142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S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R64" i="24"/>
  <c r="S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40" i="20"/>
  <c r="U41" i="20"/>
  <c r="U44" i="20"/>
  <c r="U45" i="20"/>
  <c r="U38" i="20"/>
  <c r="U39" i="20"/>
  <c r="U42" i="20"/>
  <c r="U43" i="20"/>
  <c r="U47" i="20"/>
  <c r="U48" i="20"/>
  <c r="U49" i="20"/>
  <c r="U50" i="20"/>
  <c r="U51" i="20"/>
  <c r="U52" i="20"/>
  <c r="U53" i="20"/>
  <c r="U54" i="20"/>
  <c r="U55" i="20"/>
  <c r="U57" i="20"/>
  <c r="U58" i="20"/>
  <c r="U60" i="20"/>
  <c r="U62" i="20"/>
  <c r="U61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Q34" i="20"/>
  <c r="S34" i="20"/>
  <c r="T34" i="20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Q56" i="20"/>
  <c r="S56" i="20"/>
  <c r="T56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P57" i="20"/>
  <c r="P46" i="20"/>
  <c r="P51" i="20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D20" i="23"/>
  <c r="B6" i="1" s="1"/>
  <c r="F18" i="23"/>
  <c r="K6" i="3" s="1"/>
  <c r="E18" i="23"/>
  <c r="J6" i="3" s="1"/>
  <c r="D18" i="23"/>
  <c r="I6" i="3" s="1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 s="1"/>
  <c r="F23" i="23"/>
  <c r="D6" i="11"/>
  <c r="E23" i="23"/>
  <c r="C6" i="10" s="1"/>
  <c r="G6" i="10"/>
  <c r="F6" i="10"/>
  <c r="E6" i="10"/>
  <c r="D6" i="10"/>
  <c r="B6" i="10"/>
  <c r="G5" i="13"/>
  <c r="G5" i="12"/>
  <c r="C11" i="23"/>
  <c r="A2" i="12" s="1"/>
  <c r="A2" i="14"/>
  <c r="A5" i="9"/>
  <c r="A5" i="8"/>
  <c r="A5" i="7"/>
  <c r="A5" i="6"/>
  <c r="A4" i="5"/>
  <c r="A4" i="4"/>
  <c r="A4" i="3"/>
  <c r="A4" i="2"/>
  <c r="A4" i="1"/>
  <c r="Y4" i="17"/>
  <c r="X4" i="17"/>
  <c r="W5" i="17"/>
  <c r="U5" i="17"/>
  <c r="R17" i="16"/>
  <c r="Q17" i="16"/>
  <c r="U15" i="16"/>
  <c r="T15" i="16"/>
  <c r="Q15" i="16"/>
  <c r="P17" i="16"/>
  <c r="U14" i="16"/>
  <c r="Q14" i="16"/>
  <c r="S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P22" i="18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P33" i="18"/>
  <c r="B55" i="4"/>
  <c r="P30" i="18"/>
  <c r="B17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32" i="18"/>
  <c r="P27" i="18"/>
  <c r="P28" i="18"/>
  <c r="P29" i="18"/>
  <c r="P26" i="18"/>
  <c r="P20" i="18"/>
  <c r="P21" i="18"/>
  <c r="P23" i="18"/>
  <c r="P24" i="18"/>
  <c r="P16" i="18"/>
  <c r="P17" i="18"/>
  <c r="P15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Q103" i="15"/>
  <c r="Q80" i="15"/>
  <c r="Q106" i="15"/>
  <c r="Q107" i="15"/>
  <c r="Q108" i="15"/>
  <c r="Q109" i="15"/>
  <c r="Q111" i="15"/>
  <c r="Q112" i="15"/>
  <c r="Q113" i="15"/>
  <c r="Q114" i="15"/>
  <c r="Q115" i="15"/>
  <c r="Q116" i="15"/>
  <c r="Q117" i="15"/>
  <c r="Q118" i="15"/>
  <c r="P57" i="15"/>
  <c r="P76" i="15"/>
  <c r="P80" i="15"/>
  <c r="P103" i="15"/>
  <c r="P119" i="15"/>
  <c r="P116" i="15"/>
  <c r="P117" i="15"/>
  <c r="P118" i="15"/>
  <c r="P111" i="15"/>
  <c r="P112" i="15"/>
  <c r="P113" i="15"/>
  <c r="P114" i="15"/>
  <c r="P115" i="15"/>
  <c r="P107" i="15"/>
  <c r="P108" i="15"/>
  <c r="P109" i="15"/>
  <c r="P106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Q33" i="15"/>
  <c r="P33" i="15"/>
  <c r="A33" i="15"/>
  <c r="A55" i="15"/>
  <c r="Q12" i="15"/>
  <c r="Q20" i="15"/>
  <c r="Q26" i="15"/>
  <c r="Q37" i="15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Y3" i="17"/>
  <c r="Q37" i="18"/>
  <c r="R37" i="18"/>
  <c r="Q31" i="18"/>
  <c r="Q30" i="18"/>
  <c r="R27" i="18"/>
  <c r="Q15" i="18"/>
  <c r="R15" i="18"/>
  <c r="R22" i="18"/>
  <c r="R6" i="18"/>
  <c r="U4" i="17"/>
  <c r="W4" i="17"/>
  <c r="V4" i="17"/>
  <c r="W3" i="17"/>
  <c r="X3" i="17"/>
  <c r="S4" i="17"/>
  <c r="S17" i="16"/>
  <c r="T17" i="16"/>
  <c r="R15" i="16"/>
  <c r="S15" i="16"/>
  <c r="V15" i="16"/>
  <c r="P15" i="16"/>
  <c r="R14" i="16"/>
  <c r="V14" i="16"/>
  <c r="P14" i="16"/>
  <c r="R8" i="16"/>
  <c r="T8" i="16"/>
  <c r="B8" i="2"/>
  <c r="P8" i="16"/>
  <c r="Q4" i="16"/>
  <c r="S4" i="16"/>
  <c r="T4" i="16"/>
  <c r="U4" i="16"/>
  <c r="V4" i="16"/>
  <c r="P4" i="16"/>
  <c r="P4" i="15"/>
  <c r="Q6" i="18"/>
  <c r="R36" i="18"/>
  <c r="Q9" i="18"/>
  <c r="Q22" i="18"/>
  <c r="Q27" i="18"/>
  <c r="R31" i="18"/>
  <c r="Q32" i="18"/>
  <c r="Q36" i="18"/>
  <c r="R19" i="18"/>
  <c r="R26" i="18"/>
  <c r="R33" i="18"/>
  <c r="Q19" i="18"/>
  <c r="Q33" i="18"/>
  <c r="S3" i="17"/>
  <c r="S14" i="16"/>
  <c r="T14" i="16"/>
  <c r="R25" i="18"/>
  <c r="P13" i="16"/>
  <c r="Q67" i="15"/>
  <c r="U3" i="17"/>
  <c r="Q2" i="25"/>
  <c r="U2" i="25"/>
  <c r="P19" i="18" l="1"/>
  <c r="R38" i="18"/>
  <c r="R39" i="18"/>
  <c r="R32" i="18"/>
  <c r="P39" i="18"/>
  <c r="P22" i="31"/>
  <c r="B21" i="9"/>
  <c r="F21" i="9"/>
  <c r="D21" i="9"/>
  <c r="T16" i="27"/>
  <c r="S9" i="27"/>
  <c r="E9" i="9"/>
  <c r="S2" i="27" s="1"/>
  <c r="B9" i="9"/>
  <c r="P2" i="27" s="1"/>
  <c r="R9" i="27"/>
  <c r="U9" i="27"/>
  <c r="P45" i="26"/>
  <c r="U45" i="26"/>
  <c r="G43" i="8"/>
  <c r="U35" i="26" s="1"/>
  <c r="U36" i="26"/>
  <c r="F9" i="8"/>
  <c r="T2" i="26" s="1"/>
  <c r="G9" i="8"/>
  <c r="U2" i="26" s="1"/>
  <c r="C9" i="8"/>
  <c r="Q2" i="26" s="1"/>
  <c r="E9" i="8"/>
  <c r="S2" i="26" s="1"/>
  <c r="S12" i="26"/>
  <c r="B9" i="8"/>
  <c r="P2" i="26" s="1"/>
  <c r="Q3" i="25"/>
  <c r="P4" i="25"/>
  <c r="D84" i="6"/>
  <c r="R76" i="24" s="1"/>
  <c r="B84" i="6"/>
  <c r="P76" i="24" s="1"/>
  <c r="U85" i="24"/>
  <c r="G84" i="6"/>
  <c r="U76" i="24" s="1"/>
  <c r="T85" i="24"/>
  <c r="F84" i="6"/>
  <c r="T76" i="24" s="1"/>
  <c r="S85" i="24"/>
  <c r="E84" i="6"/>
  <c r="S76" i="24" s="1"/>
  <c r="Q85" i="24"/>
  <c r="C84" i="6"/>
  <c r="Q76" i="24" s="1"/>
  <c r="P85" i="24"/>
  <c r="P2" i="24"/>
  <c r="T2" i="24"/>
  <c r="P3" i="24"/>
  <c r="R2" i="24"/>
  <c r="S2" i="24"/>
  <c r="Q2" i="24"/>
  <c r="P56" i="20"/>
  <c r="R56" i="20"/>
  <c r="R34" i="20"/>
  <c r="P34" i="20"/>
  <c r="X5" i="17"/>
  <c r="V5" i="17"/>
  <c r="V3" i="17"/>
  <c r="Q8" i="16"/>
  <c r="C8" i="2"/>
  <c r="U8" i="16"/>
  <c r="G8" i="2"/>
  <c r="U3" i="16" s="1"/>
  <c r="V8" i="16"/>
  <c r="V13" i="16"/>
  <c r="S8" i="16"/>
  <c r="E8" i="2"/>
  <c r="S13" i="16" s="1"/>
  <c r="T13" i="16"/>
  <c r="P3" i="16"/>
  <c r="R4" i="16"/>
  <c r="Q119" i="15"/>
  <c r="Q110" i="15"/>
  <c r="Q104" i="15"/>
  <c r="Q95" i="15"/>
  <c r="P42" i="15"/>
  <c r="Q42" i="15"/>
  <c r="C6" i="11"/>
  <c r="A2" i="9"/>
  <c r="A2" i="8"/>
  <c r="A2" i="3"/>
  <c r="A2" i="7"/>
  <c r="A2" i="2"/>
  <c r="A2" i="5"/>
  <c r="A2" i="1"/>
  <c r="A2" i="4"/>
  <c r="A2" i="10"/>
  <c r="A2" i="11"/>
  <c r="A2" i="13"/>
  <c r="R5" i="18"/>
  <c r="P5" i="18"/>
  <c r="Q5" i="18"/>
  <c r="Q39" i="18"/>
  <c r="Q38" i="18"/>
  <c r="R13" i="16"/>
  <c r="R3" i="16"/>
  <c r="Y5" i="17"/>
  <c r="U37" i="20"/>
  <c r="S45" i="26"/>
  <c r="R35" i="26"/>
  <c r="R12" i="26"/>
  <c r="R2" i="26"/>
  <c r="P13" i="27"/>
  <c r="T22" i="29"/>
  <c r="T2" i="29"/>
  <c r="R15" i="30"/>
  <c r="R23" i="30"/>
  <c r="Q12" i="31"/>
  <c r="Q22" i="31"/>
  <c r="T3" i="16"/>
  <c r="Q26" i="18"/>
  <c r="P29" i="20"/>
  <c r="U46" i="20"/>
  <c r="R4" i="25"/>
  <c r="R2" i="25"/>
  <c r="T4" i="25"/>
  <c r="Q45" i="26"/>
  <c r="T23" i="28"/>
  <c r="Q21" i="28"/>
  <c r="Q23" i="28"/>
  <c r="Q22" i="29"/>
  <c r="S12" i="29"/>
  <c r="S22" i="29"/>
  <c r="U23" i="30"/>
  <c r="P23" i="30"/>
  <c r="P2" i="30"/>
  <c r="U10" i="20"/>
  <c r="Q25" i="18"/>
  <c r="R30" i="18"/>
  <c r="P25" i="18"/>
  <c r="S21" i="28"/>
  <c r="S23" i="28"/>
  <c r="U12" i="31"/>
  <c r="U22" i="31"/>
  <c r="P110" i="15"/>
  <c r="P37" i="20"/>
  <c r="S4" i="25"/>
  <c r="U4" i="25"/>
  <c r="T12" i="26"/>
  <c r="U24" i="27"/>
  <c r="U13" i="27"/>
  <c r="S24" i="27"/>
  <c r="S13" i="27"/>
  <c r="Q24" i="27"/>
  <c r="Q13" i="27"/>
  <c r="P21" i="28"/>
  <c r="P23" i="28"/>
  <c r="U21" i="28"/>
  <c r="U23" i="28"/>
  <c r="P22" i="29"/>
  <c r="P2" i="29"/>
  <c r="T23" i="30"/>
  <c r="T2" i="30"/>
  <c r="S21" i="30"/>
  <c r="S23" i="30"/>
  <c r="R16" i="27"/>
  <c r="A2" i="6"/>
  <c r="S2" i="25"/>
  <c r="P16" i="27"/>
  <c r="U16" i="27"/>
  <c r="Q16" i="27"/>
  <c r="P38" i="18" l="1"/>
  <c r="P24" i="27"/>
  <c r="U68" i="26"/>
  <c r="P150" i="24"/>
  <c r="Q150" i="24"/>
  <c r="V3" i="16"/>
  <c r="S3" i="16"/>
  <c r="U13" i="16"/>
  <c r="Q120" i="15"/>
  <c r="Q54" i="15"/>
  <c r="P54" i="15"/>
  <c r="U11" i="24"/>
  <c r="T13" i="27"/>
  <c r="T24" i="27"/>
  <c r="P95" i="15"/>
  <c r="S150" i="24"/>
  <c r="Q2" i="18"/>
  <c r="Q35" i="26"/>
  <c r="Q68" i="26"/>
  <c r="S35" i="26"/>
  <c r="S68" i="26"/>
  <c r="T35" i="26"/>
  <c r="T68" i="26"/>
  <c r="R68" i="26"/>
  <c r="T150" i="24"/>
  <c r="P2" i="18"/>
  <c r="Q3" i="16"/>
  <c r="Q13" i="16"/>
  <c r="R13" i="27"/>
  <c r="R24" i="27"/>
  <c r="P35" i="26"/>
  <c r="P68" i="26"/>
  <c r="U56" i="20"/>
  <c r="R150" i="24"/>
  <c r="R2" i="18"/>
  <c r="R12" i="18" l="1"/>
  <c r="Q12" i="18"/>
  <c r="G42" i="5"/>
  <c r="U35" i="20" s="1"/>
  <c r="U34" i="20"/>
  <c r="P12" i="18"/>
  <c r="P120" i="15"/>
  <c r="P104" i="15"/>
  <c r="U150" i="24"/>
  <c r="U2" i="24"/>
  <c r="P13" i="18" l="1"/>
  <c r="Q13" i="18"/>
  <c r="R13" i="18"/>
  <c r="R14" i="18" l="1"/>
  <c r="R18" i="18"/>
  <c r="P14" i="18"/>
  <c r="P18" i="18"/>
  <c r="Q18" i="18"/>
  <c r="Q14" i="18"/>
</calcChain>
</file>

<file path=xl/sharedStrings.xml><?xml version="1.0" encoding="utf-8"?>
<sst xmlns="http://schemas.openxmlformats.org/spreadsheetml/2006/main" count="4301" uniqueCount="3359">
  <si>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</si>
  <si>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</si>
  <si>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</si>
  <si>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</si>
  <si>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</si>
  <si>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</si>
  <si>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</si>
  <si>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</si>
  <si>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</si>
  <si>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</si>
  <si>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</si>
  <si>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</si>
  <si>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</si>
  <si>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</si>
  <si>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</si>
  <si>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</si>
  <si>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</si>
  <si>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</si>
  <si>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</si>
  <si>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</si>
  <si>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</si>
  <si>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</si>
  <si>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</si>
  <si>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</si>
  <si>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</si>
  <si>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</si>
  <si>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</si>
  <si>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</si>
  <si>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</si>
  <si>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</si>
  <si>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</si>
  <si>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</si>
  <si>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</si>
  <si>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</si>
  <si>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</si>
  <si>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</si>
  <si>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</si>
  <si>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</si>
  <si>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</si>
  <si>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</si>
  <si>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</si>
  <si>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</si>
  <si>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</si>
  <si>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</si>
  <si>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</si>
  <si>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</si>
  <si>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</si>
  <si>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</si>
  <si>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</si>
  <si>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</si>
  <si>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</si>
  <si>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</si>
  <si>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</si>
  <si>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</si>
  <si>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</si>
  <si>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</si>
  <si>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</si>
  <si>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</si>
  <si>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</si>
  <si>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</si>
  <si>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</si>
  <si>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</si>
  <si>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</si>
  <si>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</si>
  <si>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</si>
  <si>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</si>
  <si>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</si>
  <si>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</si>
  <si>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</si>
  <si>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</si>
  <si>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</si>
  <si>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</si>
  <si>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</si>
  <si>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</si>
  <si>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</si>
  <si>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</si>
  <si>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</si>
  <si>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</si>
  <si>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</si>
  <si>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</si>
  <si>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</si>
  <si>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</si>
  <si>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</si>
  <si>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</si>
  <si>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</si>
  <si>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</si>
  <si>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</si>
  <si>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</si>
  <si>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</si>
  <si>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</si>
  <si>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</si>
  <si>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</si>
  <si>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</si>
  <si>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</si>
  <si>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</si>
  <si>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</si>
  <si>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</si>
  <si>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</si>
  <si>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</si>
  <si>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</si>
  <si>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</si>
  <si>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</si>
  <si>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</si>
  <si>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</si>
  <si>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</si>
  <si>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</si>
  <si>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</si>
  <si>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</si>
  <si>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</si>
  <si>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</si>
  <si>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</si>
  <si>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</si>
  <si>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</si>
  <si>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</si>
  <si>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</si>
  <si>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</si>
  <si>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</si>
  <si>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</si>
  <si>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</si>
  <si>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</si>
  <si>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</si>
  <si>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</si>
  <si>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</si>
  <si>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</si>
  <si>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</si>
  <si>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</si>
  <si>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</si>
  <si>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</si>
  <si>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</si>
  <si>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</si>
  <si>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</si>
  <si>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</si>
  <si>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</si>
  <si>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</si>
  <si>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</si>
  <si>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</si>
  <si>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</si>
  <si>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</si>
  <si>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</si>
  <si>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</si>
  <si>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</si>
  <si>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</si>
  <si>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</si>
  <si>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</si>
  <si>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</si>
  <si>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</si>
  <si>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</si>
  <si>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</si>
  <si>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</si>
  <si>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</si>
  <si>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</si>
  <si>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</si>
  <si>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</si>
  <si>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</si>
  <si>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</si>
  <si>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</si>
  <si>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</si>
  <si>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</si>
  <si>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</si>
  <si>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</si>
  <si>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</si>
  <si>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</si>
  <si>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</si>
  <si>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</si>
  <si>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</si>
  <si>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</si>
  <si>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</si>
  <si>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</si>
  <si>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</si>
  <si>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</si>
  <si>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</si>
  <si>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</si>
  <si>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</si>
  <si>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</si>
  <si>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</si>
  <si>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</si>
  <si>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</si>
  <si>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</si>
  <si>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</si>
  <si>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</si>
  <si>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</si>
  <si>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</si>
  <si>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</si>
  <si>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</si>
  <si>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</si>
  <si>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</si>
  <si>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</si>
  <si>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</si>
  <si>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</si>
  <si>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</si>
  <si>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</si>
  <si>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</si>
  <si>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</si>
  <si>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</si>
  <si>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</si>
  <si>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</si>
  <si>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</si>
  <si>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</si>
  <si>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</si>
  <si>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</si>
  <si>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</si>
  <si>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</si>
  <si>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</si>
  <si>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</si>
  <si>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</si>
  <si>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</si>
  <si>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</si>
  <si>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</si>
  <si>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</si>
  <si>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</si>
  <si>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</si>
  <si>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</si>
  <si>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</si>
  <si>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</si>
  <si>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</si>
  <si>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</si>
  <si>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</si>
  <si>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</si>
  <si>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</si>
  <si>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</si>
  <si>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</si>
  <si>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</si>
  <si>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</si>
  <si>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</si>
  <si>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</si>
  <si>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</si>
  <si>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</si>
  <si>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</si>
  <si>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</si>
  <si>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</si>
  <si>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</si>
  <si>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</si>
  <si>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</si>
  <si>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</si>
  <si>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</si>
  <si>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</si>
  <si>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</si>
  <si>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</si>
  <si>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</si>
  <si>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</si>
  <si>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</si>
  <si>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</si>
  <si>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</si>
  <si>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</si>
  <si>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</si>
  <si>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</si>
  <si>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</si>
  <si>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</si>
  <si>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</si>
  <si>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</si>
  <si>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</si>
  <si>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</si>
  <si>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</si>
  <si>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</si>
  <si>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</si>
  <si>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</si>
  <si>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</si>
  <si>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</si>
  <si>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</si>
  <si>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</si>
  <si>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</si>
  <si>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</si>
  <si>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</si>
  <si>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</si>
  <si>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</si>
  <si>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</si>
  <si>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</si>
  <si>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</si>
  <si>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</si>
  <si>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</si>
  <si>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</si>
  <si>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</si>
  <si>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</si>
  <si>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</si>
  <si>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</si>
  <si>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</si>
  <si>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</si>
  <si>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</si>
  <si>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</si>
  <si>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</si>
  <si>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</si>
  <si>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</si>
  <si>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</si>
  <si>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</si>
  <si>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</si>
  <si>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</si>
  <si>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</si>
  <si>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</si>
  <si>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</si>
  <si>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</si>
  <si>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</si>
  <si>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</si>
  <si>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</si>
  <si>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</si>
  <si>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</si>
  <si>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</si>
  <si>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</si>
  <si>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</si>
  <si>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</si>
  <si>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</si>
  <si>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</si>
  <si>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</si>
  <si>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</si>
  <si>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</si>
  <si>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</si>
  <si>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</si>
  <si>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</si>
  <si>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</si>
  <si>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</si>
  <si>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</si>
  <si>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</si>
  <si>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</si>
  <si>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</si>
  <si>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</si>
  <si>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</si>
  <si>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</si>
  <si>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</si>
  <si>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</si>
  <si>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</si>
  <si>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</si>
  <si>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</si>
  <si>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</si>
  <si>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</si>
  <si>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</si>
  <si>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</si>
  <si>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</si>
  <si>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</si>
  <si>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</si>
  <si>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</si>
  <si>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</si>
  <si>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</si>
  <si>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</si>
  <si>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</si>
  <si>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</si>
  <si>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</si>
  <si>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</si>
  <si>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</si>
  <si>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</si>
  <si>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</si>
  <si>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</si>
  <si>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</si>
  <si>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</si>
  <si>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</si>
  <si>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</si>
  <si>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</si>
  <si>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</si>
  <si>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</si>
  <si>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</si>
  <si>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</si>
  <si>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</si>
  <si>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</si>
  <si>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</si>
  <si>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</si>
  <si>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</si>
  <si>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</si>
  <si>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</si>
  <si>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</si>
  <si>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</si>
  <si>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</si>
  <si>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</si>
  <si>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</si>
  <si>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</si>
  <si>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</si>
  <si>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</si>
  <si>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</si>
  <si>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</si>
  <si>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</si>
  <si>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</si>
  <si>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</si>
  <si>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</si>
  <si>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</si>
  <si>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</si>
  <si>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</si>
  <si>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</si>
  <si>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</si>
  <si>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</si>
  <si>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</si>
  <si>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</si>
  <si>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</si>
  <si>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</si>
  <si>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</si>
  <si>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</si>
  <si>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</si>
  <si>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</si>
  <si>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</si>
  <si>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</si>
  <si>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</si>
  <si>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</si>
  <si>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</si>
  <si>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</si>
  <si>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</si>
  <si>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</si>
  <si>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</si>
  <si>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</si>
  <si>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</si>
  <si>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</si>
  <si>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</si>
  <si>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</si>
  <si>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</si>
  <si>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</si>
  <si>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</si>
  <si>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</si>
  <si>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</si>
  <si>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</si>
  <si>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</si>
  <si>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</si>
  <si>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</si>
  <si>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</si>
  <si>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</si>
  <si>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</si>
  <si>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</si>
  <si>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</si>
  <si>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</si>
  <si>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</si>
  <si>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</si>
  <si>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</si>
  <si>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</si>
  <si>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</si>
  <si>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</si>
  <si>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</si>
  <si>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</si>
  <si>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</si>
  <si>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</si>
  <si>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</si>
  <si>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</si>
  <si>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</si>
  <si>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</si>
  <si>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</si>
  <si>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</si>
  <si>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</si>
  <si>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</si>
  <si>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</si>
  <si>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</si>
  <si>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</si>
  <si>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</si>
  <si>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</si>
  <si>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</si>
  <si>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</si>
  <si>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</si>
  <si>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</si>
  <si>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</si>
  <si>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</si>
  <si>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</si>
  <si>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</si>
  <si>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</si>
  <si>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</si>
  <si>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</si>
  <si>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</si>
  <si>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</si>
  <si>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</si>
  <si>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</si>
  <si>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</si>
  <si>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</si>
  <si>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</si>
  <si>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</si>
  <si>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</si>
  <si>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</si>
  <si>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</si>
  <si>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</si>
  <si>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</si>
  <si>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</si>
  <si>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</si>
  <si>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</si>
  <si>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</si>
  <si>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</si>
  <si>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</si>
  <si>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</si>
  <si>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</si>
  <si>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</si>
  <si>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</si>
  <si>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</si>
  <si>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</si>
  <si>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</si>
  <si>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</si>
  <si>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</si>
  <si>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</si>
  <si>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</si>
  <si>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</si>
  <si>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</si>
  <si>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</si>
  <si>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</si>
  <si>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</si>
  <si>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</si>
  <si>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</si>
  <si>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</si>
  <si>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</si>
  <si>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</si>
  <si>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</si>
  <si>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</si>
  <si>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</si>
  <si>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</si>
  <si>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</si>
  <si>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</si>
  <si>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</si>
  <si>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</si>
  <si>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</si>
  <si>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</si>
  <si>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</si>
  <si>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</si>
  <si>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</si>
  <si>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</si>
  <si>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</si>
  <si>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</si>
  <si>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</si>
  <si>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</si>
  <si>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</si>
  <si>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</si>
  <si>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</si>
  <si>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</si>
  <si>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</si>
  <si>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</si>
  <si>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</si>
  <si>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</si>
  <si>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</si>
  <si>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</si>
  <si>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</si>
  <si>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</si>
  <si>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</si>
  <si>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</si>
  <si>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</si>
  <si>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</si>
  <si>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</si>
  <si>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</si>
  <si>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</si>
  <si>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</si>
  <si>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</si>
  <si>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</si>
  <si>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</si>
  <si>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</si>
  <si>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</si>
  <si>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</si>
  <si>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</si>
  <si>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</si>
  <si>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</si>
  <si>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</si>
  <si>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</si>
  <si>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</si>
  <si>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</si>
  <si>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</si>
  <si>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</si>
  <si>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</si>
  <si>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</si>
  <si>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</si>
  <si>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</si>
  <si>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</si>
  <si>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</si>
  <si>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</si>
  <si>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</si>
  <si>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</si>
  <si>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</si>
  <si>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</si>
  <si>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</si>
  <si>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</si>
  <si>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</si>
  <si>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</si>
  <si>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</si>
  <si>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</si>
  <si>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</si>
  <si>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</si>
  <si>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</si>
  <si>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</si>
  <si>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</si>
  <si>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</si>
  <si>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</si>
  <si>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</si>
  <si>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</si>
  <si>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</si>
  <si>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</si>
  <si>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</si>
  <si>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</si>
  <si>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</si>
  <si>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</si>
  <si>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</si>
  <si>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</si>
  <si>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</si>
  <si>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</si>
  <si>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</si>
  <si>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</si>
  <si>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</si>
  <si>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</si>
  <si>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</si>
  <si>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</si>
  <si>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</si>
  <si>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</si>
  <si>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</si>
  <si>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</si>
  <si>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</si>
  <si>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</si>
  <si>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</si>
  <si>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</si>
  <si>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</si>
  <si>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</si>
  <si>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</si>
  <si>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</si>
  <si>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</si>
  <si>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</si>
  <si>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</si>
  <si>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</si>
  <si>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</si>
  <si>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</si>
  <si>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</si>
  <si>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</si>
  <si>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</si>
  <si>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</si>
  <si>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</si>
  <si>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</si>
  <si>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</si>
  <si>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</si>
  <si>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</si>
  <si>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</si>
  <si>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</si>
  <si>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</si>
  <si>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</si>
  <si>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</si>
  <si>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</si>
  <si>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</si>
  <si>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</si>
  <si>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</si>
  <si>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</si>
  <si>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</si>
  <si>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</si>
  <si>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</si>
  <si>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</si>
  <si>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</si>
  <si>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</si>
  <si>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</si>
  <si>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</si>
  <si>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</si>
  <si>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</si>
  <si>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</si>
  <si>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</si>
  <si>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</si>
  <si>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</si>
  <si>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</si>
  <si>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</si>
  <si>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</si>
  <si>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</si>
  <si>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</si>
  <si>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</si>
  <si>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</si>
  <si>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</si>
  <si>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</si>
  <si>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</si>
  <si>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</si>
  <si>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</si>
  <si>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</si>
  <si>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</si>
  <si>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</si>
  <si>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</si>
  <si>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</si>
  <si>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</si>
  <si>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</si>
  <si>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</si>
  <si>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</si>
  <si>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</si>
  <si>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</si>
  <si>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</si>
  <si>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</si>
  <si>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</si>
  <si>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</si>
  <si>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</si>
  <si>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</si>
  <si>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</si>
  <si>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</si>
  <si>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</si>
  <si>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</si>
  <si>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</si>
  <si>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</si>
  <si>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</si>
  <si>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</si>
  <si>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</si>
  <si>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</si>
  <si>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</si>
  <si>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</si>
  <si>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</si>
  <si>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</si>
  <si>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</si>
  <si>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</si>
  <si>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</si>
  <si>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</si>
  <si>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</si>
  <si>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</si>
  <si>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</si>
  <si>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</si>
  <si>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</si>
  <si>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</si>
  <si>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</si>
  <si>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</si>
  <si>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</si>
  <si>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</si>
  <si>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</si>
  <si>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</si>
  <si>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</si>
  <si>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</si>
  <si>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</si>
  <si>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</si>
  <si>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</si>
  <si>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</si>
  <si>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</si>
  <si>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</si>
  <si>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</si>
  <si>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</si>
  <si>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</si>
  <si>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</si>
  <si>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</si>
  <si>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</si>
  <si>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</si>
  <si>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</si>
  <si>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</si>
  <si>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</si>
  <si>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</si>
  <si>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</si>
  <si>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</si>
  <si>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</si>
  <si>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</si>
  <si>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</si>
  <si>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</si>
  <si>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</si>
  <si>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</si>
  <si>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</si>
  <si>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</si>
  <si>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</si>
  <si>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</si>
  <si>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</si>
  <si>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</si>
  <si>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</si>
  <si>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</si>
  <si>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</si>
  <si>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</si>
  <si>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</si>
  <si>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</si>
  <si>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</si>
  <si>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</si>
  <si>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</si>
  <si>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</si>
  <si>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</si>
  <si>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</si>
  <si>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</si>
  <si>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</si>
  <si>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</si>
  <si>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</si>
  <si>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</si>
  <si>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</si>
  <si>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</si>
  <si>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</si>
  <si>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</si>
  <si>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</si>
  <si>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</si>
  <si>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</si>
  <si>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</si>
  <si>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</si>
  <si>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</si>
  <si>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</si>
  <si>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</si>
  <si>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</si>
  <si>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</si>
  <si>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</si>
  <si>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</si>
  <si>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</si>
  <si>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</si>
  <si>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</si>
  <si>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</si>
  <si>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</si>
  <si>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</si>
  <si>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</si>
  <si>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</si>
  <si>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</si>
  <si>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</si>
  <si>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</si>
  <si>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</si>
  <si>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</si>
  <si>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</si>
  <si>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</si>
  <si>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</si>
  <si>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</si>
  <si>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</si>
  <si>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</si>
  <si>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</si>
  <si>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</si>
  <si>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</si>
  <si>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</si>
  <si>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</si>
  <si>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</si>
  <si>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</si>
  <si>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</si>
  <si>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</si>
  <si>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</si>
  <si>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</si>
  <si>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</si>
  <si>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</si>
  <si>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</si>
  <si>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</si>
  <si>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</si>
  <si>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</si>
  <si>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</si>
  <si>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</si>
  <si>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</si>
  <si>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</si>
  <si>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</si>
  <si>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</si>
  <si>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</si>
  <si>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</si>
  <si>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</si>
  <si>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</si>
  <si>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</si>
  <si>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</si>
  <si>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</si>
  <si>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</si>
  <si>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</si>
  <si>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</si>
  <si>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</si>
  <si>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</si>
  <si>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</si>
  <si>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</si>
  <si>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</si>
  <si>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</si>
  <si>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</si>
  <si>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</si>
  <si>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</si>
  <si>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</si>
  <si>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</si>
  <si>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</si>
  <si>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</si>
  <si>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</si>
  <si>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</si>
  <si>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</si>
  <si>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</si>
  <si>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</si>
  <si>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</si>
  <si>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</si>
  <si>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</si>
  <si>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</si>
  <si>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</si>
  <si>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</si>
  <si>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</si>
  <si>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</si>
  <si>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</si>
  <si>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</si>
  <si>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</si>
  <si>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</si>
  <si>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</si>
  <si>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</si>
  <si>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</si>
  <si>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</si>
  <si>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</si>
  <si>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</si>
  <si>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</si>
  <si>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</si>
  <si>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</si>
  <si>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</si>
  <si>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</si>
  <si>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</si>
  <si>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</si>
  <si>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</si>
  <si>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</si>
  <si>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</si>
  <si>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</si>
  <si>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</si>
  <si>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</si>
  <si>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</si>
  <si>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</si>
  <si>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</si>
  <si>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</si>
  <si>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</si>
  <si>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</si>
  <si>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</si>
  <si>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</si>
  <si>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</si>
  <si>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</si>
  <si>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</si>
  <si>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</si>
  <si>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</si>
  <si>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</si>
  <si>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</si>
  <si>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</si>
  <si>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</si>
  <si>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</si>
  <si>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</si>
  <si>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</si>
  <si>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</si>
  <si>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</si>
  <si>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</si>
  <si>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</si>
  <si>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</si>
  <si>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</si>
  <si>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</si>
  <si>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</si>
  <si>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</si>
  <si>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</si>
  <si>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</si>
  <si>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</si>
  <si>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</si>
  <si>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</si>
  <si>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</si>
  <si>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</si>
  <si>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</si>
  <si>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</si>
  <si>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</si>
  <si>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</si>
  <si>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</si>
  <si>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</si>
  <si>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</si>
  <si>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</si>
  <si>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</si>
  <si>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</si>
  <si>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</si>
  <si>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</si>
  <si>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</si>
  <si>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</si>
  <si>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</si>
  <si>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</si>
  <si>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</si>
  <si>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</si>
  <si>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</si>
  <si>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</si>
  <si>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</si>
  <si>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</si>
  <si>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</si>
  <si>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</si>
  <si>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</si>
  <si>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</si>
  <si>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</si>
  <si>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</si>
  <si>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</si>
  <si>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</si>
  <si>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</si>
  <si>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</si>
  <si>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</si>
  <si>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</si>
  <si>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</si>
  <si>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</si>
  <si>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</si>
  <si>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</si>
  <si>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</si>
  <si>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</si>
  <si>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</si>
  <si>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</si>
  <si>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</si>
  <si>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</si>
  <si>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</si>
  <si>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</si>
  <si>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</si>
  <si>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</si>
  <si>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</si>
  <si>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</si>
  <si>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</si>
  <si>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</si>
  <si>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</si>
  <si>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</si>
  <si>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</si>
  <si>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</si>
  <si>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</si>
  <si>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</si>
  <si>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</si>
  <si>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</si>
  <si>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</si>
  <si>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</si>
  <si>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</si>
  <si>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</si>
  <si>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</si>
  <si>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</si>
  <si>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</si>
  <si>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</si>
  <si>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</si>
  <si>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</si>
  <si>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</si>
  <si>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</si>
  <si>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</si>
  <si>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</si>
  <si>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</si>
  <si>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</si>
  <si>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</si>
  <si>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</si>
  <si>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</si>
  <si>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</si>
  <si>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</si>
  <si>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</si>
  <si>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</si>
  <si>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</si>
  <si>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</si>
  <si>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</si>
  <si>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</si>
  <si>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</si>
  <si>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</si>
  <si>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</si>
  <si>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</si>
  <si>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</si>
  <si>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</si>
  <si>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</si>
  <si>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</si>
  <si>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</si>
  <si>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</si>
  <si>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</si>
  <si>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</si>
  <si>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</si>
  <si>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</si>
  <si>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</si>
  <si>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</si>
  <si>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</si>
  <si>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</si>
  <si>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</si>
  <si>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</si>
  <si>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</si>
  <si>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</si>
  <si>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</si>
  <si>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</si>
  <si>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</si>
  <si>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</si>
  <si>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</si>
  <si>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</si>
  <si>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</si>
  <si>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</si>
  <si>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</si>
  <si>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</si>
  <si>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</si>
  <si>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</si>
  <si>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</si>
  <si>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</si>
  <si>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</si>
  <si>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</si>
  <si>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</si>
  <si>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</si>
  <si>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</si>
  <si>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</si>
  <si>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</si>
  <si>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</si>
  <si>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</si>
  <si>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</si>
  <si>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</si>
  <si>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</si>
  <si>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</si>
  <si>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</si>
  <si>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</si>
  <si>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</si>
  <si>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</si>
  <si>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</si>
  <si>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</si>
  <si>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</si>
  <si>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</si>
  <si>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</si>
  <si>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</si>
  <si>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</si>
  <si>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</si>
  <si>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</si>
  <si>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</si>
  <si>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</si>
  <si>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</si>
  <si>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</si>
  <si>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</si>
  <si>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</si>
  <si>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</si>
  <si>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</si>
  <si>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</si>
  <si>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</si>
  <si>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</si>
  <si>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</si>
  <si>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</si>
  <si>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</si>
  <si>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</si>
  <si>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</si>
  <si>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</si>
  <si>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</si>
  <si>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</si>
  <si>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</si>
  <si>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</si>
  <si>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</si>
  <si>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</si>
  <si>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</si>
  <si>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</si>
  <si>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</si>
  <si>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</si>
  <si>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</si>
  <si>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</si>
  <si>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</si>
  <si>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</si>
  <si>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</si>
  <si>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</si>
  <si>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</si>
  <si>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</si>
  <si>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</si>
  <si>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</si>
  <si>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</si>
  <si>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</si>
  <si>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</si>
  <si>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</si>
  <si>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</si>
  <si>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</si>
  <si>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</si>
  <si>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</si>
  <si>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</si>
  <si>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</si>
  <si>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</si>
  <si>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</si>
  <si>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</si>
  <si>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</si>
  <si>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</si>
  <si>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</si>
  <si>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</si>
  <si>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</si>
  <si>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</si>
  <si>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</si>
  <si>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</si>
  <si>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</si>
  <si>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</si>
  <si>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</si>
  <si>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</si>
  <si>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</si>
  <si>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</si>
  <si>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</si>
  <si>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</si>
  <si>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</si>
  <si>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</si>
  <si>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</si>
  <si>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</si>
  <si>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</si>
  <si>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</si>
  <si>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</si>
  <si>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</si>
  <si>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</si>
  <si>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</si>
  <si>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</si>
  <si>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</si>
  <si>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</si>
  <si>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</si>
  <si>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</si>
  <si>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</si>
  <si>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</si>
  <si>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</si>
  <si>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</si>
  <si>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</si>
  <si>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</si>
  <si>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</si>
  <si>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</si>
  <si>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</si>
  <si>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</si>
  <si>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</si>
  <si>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</si>
  <si>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</si>
  <si>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</si>
  <si>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</si>
  <si>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</si>
  <si>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</si>
  <si>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</si>
  <si>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</si>
  <si>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</si>
  <si>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</si>
  <si>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</si>
  <si>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</si>
  <si>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</si>
  <si>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</si>
  <si>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</si>
  <si>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</si>
  <si>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</si>
  <si>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</si>
  <si>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</si>
  <si>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</si>
  <si>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</si>
  <si>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</si>
  <si>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</si>
  <si>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</si>
  <si>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</si>
  <si>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</si>
  <si>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</si>
  <si>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</si>
  <si>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</si>
  <si>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</si>
  <si>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</si>
  <si>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</si>
  <si>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</si>
  <si>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</si>
  <si>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</si>
  <si>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</si>
  <si>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</si>
  <si>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</si>
  <si>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</si>
  <si>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</si>
  <si>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</si>
  <si>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</si>
  <si>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</si>
  <si>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</si>
  <si>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</si>
  <si>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</si>
  <si>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</si>
  <si>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</si>
  <si>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</si>
  <si>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</si>
  <si>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</si>
  <si>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</si>
  <si>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</si>
  <si>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</si>
  <si>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</si>
  <si>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</si>
  <si>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</si>
  <si>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</si>
  <si>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</si>
  <si>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</si>
  <si>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</si>
  <si>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</si>
  <si>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</si>
  <si>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</si>
  <si>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</si>
  <si>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</si>
  <si>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</si>
  <si>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</si>
  <si>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</si>
  <si>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</si>
  <si>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</si>
  <si>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</si>
  <si>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</si>
  <si>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</si>
  <si>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</si>
  <si>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</si>
  <si>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</si>
  <si>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</si>
  <si>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</si>
  <si>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</si>
  <si>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</si>
  <si>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</si>
  <si>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</si>
  <si>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</si>
  <si>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</si>
  <si>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</si>
  <si>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</si>
  <si>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</si>
  <si>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</si>
  <si>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</si>
  <si>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</si>
  <si>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</si>
  <si>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</si>
  <si>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</si>
  <si>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</si>
  <si>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</si>
  <si>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</si>
  <si>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</si>
  <si>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</si>
  <si>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</si>
  <si>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</si>
  <si>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</si>
  <si>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</si>
  <si>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</si>
  <si>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</si>
  <si>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</si>
  <si>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</si>
  <si>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</si>
  <si>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</si>
  <si>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</si>
  <si>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</si>
  <si>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</si>
  <si>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</si>
  <si>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</si>
  <si>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</si>
  <si>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</si>
  <si>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</si>
  <si>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</si>
  <si>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</si>
  <si>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</si>
  <si>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</si>
  <si>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</si>
  <si>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</si>
  <si>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</si>
  <si>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</si>
  <si>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</si>
  <si>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</si>
  <si>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</si>
  <si>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</si>
  <si>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</si>
  <si>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</si>
  <si>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</si>
  <si>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</si>
  <si>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</si>
  <si>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</si>
  <si>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</si>
  <si>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</si>
  <si>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</si>
  <si>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</si>
  <si>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</si>
  <si>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</si>
  <si>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</si>
  <si>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</si>
  <si>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</si>
  <si>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</si>
  <si>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</si>
  <si>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</si>
  <si>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</si>
  <si>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</si>
  <si>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</si>
  <si>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</si>
  <si>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</si>
  <si>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</si>
  <si>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</si>
  <si>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</si>
  <si>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</si>
  <si>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</si>
  <si>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</si>
  <si>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</si>
  <si>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</si>
  <si>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</si>
  <si>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</si>
  <si>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</si>
  <si>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</si>
  <si>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</si>
  <si>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</si>
  <si>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</si>
  <si>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</si>
  <si>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</si>
  <si>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</si>
  <si>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</si>
  <si>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</si>
  <si>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</si>
  <si>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</si>
  <si>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</si>
  <si>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</si>
  <si>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</si>
  <si>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</si>
  <si>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</si>
  <si>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</si>
  <si>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</si>
  <si>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</si>
  <si>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</si>
  <si>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</si>
  <si>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</si>
  <si>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</si>
  <si>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</si>
  <si>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</si>
  <si>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</si>
  <si>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</si>
  <si>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</si>
  <si>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</si>
  <si>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</si>
  <si>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</si>
  <si>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</si>
  <si>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</si>
  <si>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</si>
  <si>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</si>
  <si>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</si>
  <si>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</si>
  <si>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</si>
  <si>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</si>
  <si>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</si>
  <si>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</si>
  <si>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</si>
  <si>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</si>
  <si>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</si>
  <si>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</si>
  <si>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</si>
  <si>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</si>
  <si>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</si>
  <si>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</si>
  <si>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</si>
  <si>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</si>
  <si>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</si>
  <si>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</si>
  <si>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</si>
  <si>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</si>
  <si>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</si>
  <si>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</si>
  <si>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</si>
  <si>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</si>
  <si>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</si>
  <si>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</si>
  <si>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</si>
  <si>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</si>
  <si>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</si>
  <si>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</si>
  <si>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</si>
  <si>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</si>
  <si>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</si>
  <si>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</si>
  <si>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</si>
  <si>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</si>
  <si>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</si>
  <si>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</si>
  <si>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</si>
  <si>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</si>
  <si>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</si>
  <si>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</si>
  <si>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</si>
  <si>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</si>
  <si>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</si>
  <si>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</si>
  <si>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</si>
  <si>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</si>
  <si>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</si>
  <si>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</si>
  <si>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</si>
  <si>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</si>
  <si>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</si>
  <si>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</si>
  <si>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</si>
  <si>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</si>
  <si>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</si>
  <si>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</si>
  <si>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</si>
  <si>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</si>
  <si>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</si>
  <si>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</si>
  <si>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</si>
  <si>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</si>
  <si>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</si>
  <si>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</si>
  <si>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</si>
  <si>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</si>
  <si>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</si>
  <si>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</si>
  <si>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</si>
  <si>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</si>
  <si>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</si>
  <si>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</si>
  <si>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</si>
  <si>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</si>
  <si>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</si>
  <si>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</si>
  <si>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</si>
  <si>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</si>
  <si>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</si>
  <si>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</si>
  <si>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</si>
  <si>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</si>
  <si>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</si>
  <si>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</si>
  <si>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</si>
  <si>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</si>
  <si>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</si>
  <si>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</si>
  <si>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</si>
  <si>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</si>
  <si>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</si>
  <si>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</si>
  <si>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</si>
  <si>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</si>
  <si>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</si>
  <si>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</si>
  <si>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</si>
  <si>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</si>
  <si>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</si>
  <si>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</si>
  <si>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</si>
  <si>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</si>
  <si>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</si>
  <si>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</si>
  <si>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</si>
  <si>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</si>
  <si>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</si>
  <si>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</si>
  <si>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</si>
  <si>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</si>
  <si>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</si>
  <si>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</si>
  <si>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</si>
  <si>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</si>
  <si>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</si>
  <si>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</si>
  <si>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</si>
  <si>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</si>
  <si>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</si>
  <si>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</si>
  <si>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</si>
  <si>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</si>
  <si>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</si>
  <si>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</si>
  <si>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</si>
  <si>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</si>
  <si>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</si>
  <si>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</si>
  <si>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</si>
  <si>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</si>
  <si>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</si>
  <si>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</si>
  <si>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</si>
  <si>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</si>
  <si>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</si>
  <si>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</si>
  <si>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</si>
  <si>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</si>
  <si>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</si>
  <si>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</si>
  <si>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</si>
  <si>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</si>
  <si>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</si>
  <si>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</si>
  <si>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</si>
  <si>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</si>
  <si>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</si>
  <si>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</si>
  <si>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</si>
  <si>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</si>
  <si>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</si>
  <si>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</si>
  <si>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</si>
  <si>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</si>
  <si>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</si>
  <si>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</si>
  <si>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</si>
  <si>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</si>
  <si>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</si>
  <si>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</si>
  <si>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</si>
  <si>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</si>
  <si>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</si>
  <si>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</si>
  <si>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</si>
  <si>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</si>
  <si>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</si>
  <si>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</si>
  <si>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</si>
  <si>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</si>
  <si>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</si>
  <si>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</si>
  <si>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</si>
  <si>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</si>
  <si>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</si>
  <si>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</si>
  <si>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</si>
  <si>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</si>
  <si>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</si>
  <si>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</si>
  <si>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</si>
  <si>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</si>
  <si>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</si>
  <si>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</si>
  <si>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</si>
  <si>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</si>
  <si>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</si>
  <si>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</si>
  <si>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</si>
  <si>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</si>
  <si>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</si>
  <si>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</si>
  <si>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</si>
  <si>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</si>
  <si>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</si>
  <si>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</si>
  <si>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</si>
  <si>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</si>
  <si>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</si>
  <si>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</si>
  <si>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</si>
  <si>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</si>
  <si>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</si>
  <si>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</si>
  <si>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</si>
  <si>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</si>
  <si>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</si>
  <si>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</si>
  <si>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</si>
  <si>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</si>
  <si>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</si>
  <si>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</si>
  <si>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</si>
  <si>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</si>
  <si>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</si>
  <si>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</si>
  <si>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</si>
  <si>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</si>
  <si>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</si>
  <si>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</si>
  <si>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</si>
  <si>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</si>
  <si>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</si>
  <si>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</si>
  <si>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</si>
  <si>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</si>
  <si>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</si>
  <si>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</si>
  <si>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</si>
  <si>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</si>
  <si>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</si>
  <si>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</si>
  <si>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</si>
  <si>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</si>
  <si>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</si>
  <si>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</si>
  <si>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</si>
  <si>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</si>
  <si>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</si>
  <si>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</si>
  <si>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</si>
  <si>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</si>
  <si>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</si>
  <si>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</si>
  <si>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</si>
  <si>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</si>
  <si>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</si>
  <si>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</si>
  <si>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</si>
  <si>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</si>
  <si>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</si>
  <si>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</si>
  <si>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</si>
  <si>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</si>
  <si>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</si>
  <si>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</si>
  <si>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</si>
  <si>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</si>
  <si>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</si>
  <si>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</si>
  <si>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</si>
  <si>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</si>
  <si>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</si>
  <si>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</si>
  <si>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</si>
  <si>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</si>
  <si>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</si>
  <si>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</si>
  <si>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</si>
  <si>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</si>
  <si>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</si>
  <si>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</si>
  <si>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</si>
  <si>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</si>
  <si>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</si>
  <si>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</si>
  <si>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</si>
  <si>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</si>
  <si>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</si>
  <si>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</si>
  <si>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</si>
  <si>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</si>
  <si>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</si>
  <si>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</si>
  <si>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</si>
  <si>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</si>
  <si>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</si>
  <si>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</si>
  <si>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</si>
  <si>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</si>
  <si>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</si>
  <si>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</si>
  <si>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</si>
  <si>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</si>
  <si>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</si>
  <si>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</si>
  <si>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</si>
  <si>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</si>
  <si>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</si>
  <si>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</si>
  <si>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</si>
  <si>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</si>
  <si>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</si>
  <si>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</si>
  <si>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</si>
  <si>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</si>
  <si>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</si>
  <si>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</si>
  <si>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</si>
  <si>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</si>
  <si>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</si>
  <si>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</si>
  <si>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</si>
  <si>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</si>
  <si>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</si>
  <si>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</si>
  <si>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</si>
  <si>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</si>
  <si>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</si>
  <si>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</si>
  <si>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</si>
  <si>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</si>
  <si>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</si>
  <si>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</si>
  <si>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</si>
  <si>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</si>
  <si>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</si>
  <si>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</si>
  <si>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</si>
  <si>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</si>
  <si>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</si>
  <si>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</si>
  <si>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</si>
  <si>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</si>
  <si>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</si>
  <si>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</si>
  <si>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</si>
  <si>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</si>
  <si>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</si>
  <si>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</si>
  <si>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</si>
  <si>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</si>
  <si>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</si>
  <si>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</si>
  <si>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</si>
  <si>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</si>
  <si>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</si>
  <si>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</si>
  <si>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</si>
  <si>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</si>
  <si>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</si>
  <si>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</si>
  <si>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</si>
  <si>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</si>
  <si>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</si>
  <si>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</si>
  <si>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</si>
  <si>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</si>
  <si>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</si>
  <si>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</si>
  <si>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</si>
  <si>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</si>
  <si>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</si>
  <si>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</si>
  <si>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</si>
  <si>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</si>
  <si>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</si>
  <si>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</si>
  <si>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</si>
  <si>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</si>
  <si>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</si>
  <si>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</si>
  <si>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</si>
  <si>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</si>
  <si>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</si>
  <si>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</si>
  <si>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</si>
  <si>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</si>
  <si>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</si>
  <si>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</si>
  <si>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</si>
  <si>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</si>
  <si>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</si>
  <si>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</si>
  <si>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</si>
  <si>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</si>
  <si>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</si>
  <si>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</si>
  <si>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</si>
  <si>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</si>
  <si>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</si>
  <si>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</si>
  <si>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</si>
  <si>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</si>
  <si>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</si>
  <si>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</si>
  <si>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</si>
  <si>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</si>
  <si>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</si>
  <si>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</si>
  <si>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</si>
  <si>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</si>
  <si>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</si>
  <si>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</si>
  <si>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</si>
  <si>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</si>
  <si>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</si>
  <si>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</si>
  <si>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</si>
  <si>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</si>
  <si>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</si>
  <si>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</si>
  <si>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</si>
  <si>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</si>
  <si>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</si>
  <si>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</si>
  <si>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</si>
  <si>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</si>
  <si>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</si>
  <si>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</si>
  <si>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</si>
  <si>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</si>
  <si>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</si>
  <si>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</si>
  <si>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</si>
  <si>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</si>
  <si>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</si>
  <si>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</si>
  <si>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</si>
  <si>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</si>
  <si>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</si>
  <si>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</si>
  <si>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</si>
  <si>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</si>
  <si>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</si>
  <si>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</si>
  <si>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</si>
  <si>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</si>
  <si>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</si>
  <si>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</si>
  <si>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</si>
  <si>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</si>
  <si>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</si>
  <si>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</si>
  <si>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</si>
  <si>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</si>
  <si>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</si>
  <si>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</si>
  <si>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</si>
  <si>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</si>
  <si>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</si>
  <si>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</si>
  <si>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</si>
  <si>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</si>
  <si>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</si>
  <si>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</si>
  <si>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</si>
  <si>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</si>
  <si>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</si>
  <si>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</si>
  <si>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</si>
  <si>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</si>
  <si>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</si>
  <si>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</si>
  <si>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</si>
  <si>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</si>
  <si>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</si>
  <si>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</si>
  <si>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</si>
  <si>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</si>
  <si>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</si>
  <si>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</si>
  <si>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</si>
  <si>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</si>
  <si>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</si>
  <si>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</si>
  <si>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</si>
  <si>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</si>
  <si>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</si>
  <si>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</si>
  <si>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</si>
  <si>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</si>
  <si>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</si>
  <si>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</si>
  <si>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</si>
  <si>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</si>
  <si>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</si>
  <si>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</si>
  <si>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</si>
  <si>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</si>
  <si>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</si>
  <si>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</si>
  <si>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</si>
  <si>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</si>
  <si>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</si>
  <si>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</si>
  <si>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</si>
  <si>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</si>
  <si>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</si>
  <si>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</si>
  <si>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</si>
  <si>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</si>
  <si>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</si>
  <si>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</si>
  <si>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</si>
  <si>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</si>
  <si>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</si>
  <si>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</si>
  <si>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</si>
  <si>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</si>
  <si>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</si>
  <si>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</si>
  <si>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</si>
  <si>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</si>
  <si>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</si>
  <si>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</si>
  <si>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</si>
  <si>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</si>
  <si>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</si>
  <si>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</si>
  <si>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</si>
  <si>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</si>
  <si>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</si>
  <si>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</si>
  <si>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</si>
  <si>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</si>
  <si>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</si>
  <si>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</si>
  <si>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</si>
  <si>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</si>
  <si>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</si>
  <si>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</si>
  <si>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</si>
  <si>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</si>
  <si>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</si>
  <si>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</si>
  <si>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</si>
  <si>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</si>
  <si>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</si>
  <si>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</si>
  <si>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</si>
  <si>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</si>
  <si>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</si>
  <si>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</si>
  <si>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</si>
  <si>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</si>
  <si>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</si>
  <si>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</si>
  <si>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</si>
  <si>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</si>
  <si>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</si>
  <si>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</si>
  <si>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</si>
  <si>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</si>
  <si>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</si>
  <si>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</si>
  <si>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</si>
  <si>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</si>
  <si>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</si>
  <si>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</si>
  <si>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</si>
  <si>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</si>
  <si>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</si>
  <si>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</si>
  <si>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</si>
  <si>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</si>
  <si>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</si>
  <si>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</si>
  <si>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</si>
  <si>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</si>
  <si>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</si>
  <si>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</si>
  <si>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</si>
  <si>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</si>
  <si>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</si>
  <si>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</si>
  <si>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</si>
  <si>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</si>
  <si>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</si>
  <si>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</si>
  <si>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</si>
  <si>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</si>
  <si>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</si>
  <si>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</si>
  <si>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</si>
  <si>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</si>
  <si>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</si>
  <si>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</si>
  <si>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</si>
  <si>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</si>
  <si>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</si>
  <si>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</si>
  <si>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</si>
  <si>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</si>
  <si>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</si>
  <si>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</si>
  <si>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</si>
  <si>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</si>
  <si>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</si>
  <si>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</si>
  <si>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</si>
  <si>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</si>
  <si>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</si>
  <si>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</si>
  <si>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</si>
  <si>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</si>
  <si>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</si>
  <si>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</si>
  <si>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</si>
  <si>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</si>
  <si>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</si>
  <si>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</si>
  <si>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</si>
  <si>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</si>
  <si>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</si>
  <si>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</si>
  <si>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</si>
  <si>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</si>
  <si>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</si>
  <si>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</si>
  <si>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</si>
  <si>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</si>
  <si>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</si>
  <si>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</si>
  <si>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</si>
  <si>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</si>
  <si>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</si>
  <si>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</si>
  <si>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</si>
  <si>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</si>
  <si>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</si>
  <si>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</si>
  <si>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</si>
  <si>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</si>
  <si>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</si>
  <si>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</si>
  <si>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</si>
  <si>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</si>
  <si>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</si>
  <si>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</si>
  <si>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</si>
  <si>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</si>
  <si>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</si>
  <si>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</si>
  <si>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</si>
  <si>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</si>
  <si>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</si>
  <si>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</si>
  <si>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</si>
  <si>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</si>
  <si>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</si>
  <si>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</si>
  <si>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</si>
  <si>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</si>
  <si>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</si>
  <si>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</si>
  <si>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</si>
  <si>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</si>
  <si>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</si>
  <si>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</si>
  <si>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</si>
  <si>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</si>
  <si>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</si>
  <si>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</si>
  <si>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</si>
  <si>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</si>
  <si>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</si>
  <si>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</si>
  <si>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</si>
  <si>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</si>
  <si>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</si>
  <si>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</si>
  <si>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</si>
  <si>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</si>
  <si>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</si>
  <si>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</si>
  <si>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</si>
  <si>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</si>
  <si>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</si>
  <si>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</si>
  <si>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</si>
  <si>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</si>
  <si>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</si>
  <si>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</si>
  <si>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</si>
  <si>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</si>
  <si>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</si>
  <si>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</si>
  <si>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</si>
  <si>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</si>
  <si>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</si>
  <si>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</si>
  <si>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</si>
  <si>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</si>
  <si>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</si>
  <si>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</si>
  <si>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</si>
  <si>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</si>
  <si>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</si>
  <si>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</si>
  <si>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</si>
  <si>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</si>
  <si>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</si>
  <si>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</si>
  <si>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</si>
  <si>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</si>
  <si>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</si>
  <si>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</si>
  <si>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</si>
  <si>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</si>
  <si>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</si>
  <si>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</si>
  <si>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</si>
  <si>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</si>
  <si>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</si>
  <si>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</si>
  <si>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</si>
  <si>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</si>
  <si>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</si>
  <si>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</si>
  <si>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</si>
  <si>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</si>
  <si>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</si>
  <si>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</si>
  <si>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</si>
  <si>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</si>
  <si>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</si>
  <si>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</si>
  <si>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</si>
  <si>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</si>
  <si>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</si>
  <si>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</si>
  <si>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</si>
  <si>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</si>
  <si>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</si>
  <si>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</si>
  <si>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</si>
  <si>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</si>
  <si>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</si>
  <si>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</si>
  <si>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</si>
  <si>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</si>
  <si>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</si>
  <si>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</si>
  <si>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</si>
  <si>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</si>
  <si>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</si>
  <si>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</si>
  <si>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</si>
  <si>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</si>
  <si>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</si>
  <si>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</si>
  <si>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</si>
  <si>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</si>
  <si>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</si>
  <si>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</si>
  <si>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</si>
  <si>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</si>
  <si>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</si>
  <si>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</si>
  <si>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</si>
  <si>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</si>
  <si>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</si>
  <si>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</si>
  <si>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</si>
  <si>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</si>
  <si>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</si>
  <si>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</si>
  <si>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</si>
  <si>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</si>
  <si>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</si>
  <si>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</si>
  <si>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</si>
  <si>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</si>
  <si>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</si>
  <si>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</si>
  <si>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</si>
  <si>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</si>
  <si>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</si>
  <si>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</si>
  <si>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</si>
  <si>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</si>
  <si>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</si>
  <si>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</si>
  <si>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</si>
  <si>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</si>
  <si>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</si>
  <si>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</si>
  <si>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</si>
  <si>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</si>
  <si>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</si>
  <si>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</si>
  <si>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</si>
  <si>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</si>
  <si>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</si>
  <si>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</si>
  <si>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</si>
  <si>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</si>
  <si>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</si>
  <si>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</si>
  <si>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</si>
  <si>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</si>
  <si>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</si>
  <si>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</si>
  <si>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</si>
  <si>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</si>
  <si>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</si>
  <si>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</si>
  <si>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</si>
  <si>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</si>
  <si>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</si>
  <si>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</si>
  <si>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</si>
  <si>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</si>
  <si>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</si>
  <si>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</si>
  <si>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</si>
  <si>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</si>
  <si>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</si>
  <si>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</si>
  <si>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</si>
  <si>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</si>
  <si>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</si>
  <si>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</si>
  <si>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</si>
  <si>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</si>
  <si>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</si>
  <si>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</si>
  <si>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</si>
  <si>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</si>
  <si>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</si>
  <si>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</si>
  <si>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</si>
  <si>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</si>
  <si>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</si>
  <si>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</si>
  <si>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</si>
  <si>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</si>
  <si>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</si>
  <si>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</si>
  <si>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</si>
  <si>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</si>
  <si>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</si>
  <si>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</si>
  <si>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</si>
  <si>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</si>
  <si>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</si>
  <si>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</si>
  <si>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</si>
  <si>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</si>
  <si>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</si>
  <si>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</si>
  <si>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</si>
  <si>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</si>
  <si>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</si>
  <si>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</si>
  <si>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</si>
  <si>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</si>
  <si>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</si>
  <si>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</si>
  <si>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</si>
  <si>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</si>
  <si>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</si>
  <si>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</si>
  <si>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</si>
  <si>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</si>
  <si>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</si>
  <si>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</si>
  <si>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</si>
  <si>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</si>
  <si>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</si>
  <si>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</si>
  <si>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</si>
  <si>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</si>
  <si>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</si>
  <si>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</si>
  <si>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</si>
  <si>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</si>
  <si>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</si>
  <si>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</si>
  <si>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</si>
  <si>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</si>
  <si>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</si>
  <si>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</si>
  <si>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</si>
  <si>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</si>
  <si>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</si>
  <si>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</si>
  <si>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</si>
  <si>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</si>
  <si>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</si>
  <si>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</si>
  <si>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</si>
  <si>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</si>
  <si>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</si>
  <si>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</si>
  <si>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</si>
  <si>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</si>
  <si>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</si>
  <si>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</si>
  <si>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</si>
  <si>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</si>
  <si>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</si>
  <si>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</si>
  <si>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</si>
  <si>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</si>
  <si>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</si>
  <si>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</si>
  <si>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</si>
  <si>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</si>
  <si>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</si>
  <si>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</si>
  <si>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</si>
  <si>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</si>
  <si>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</si>
  <si>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</si>
  <si>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</si>
  <si>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</si>
  <si>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</si>
  <si>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</si>
  <si>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</si>
  <si>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</si>
  <si>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</si>
  <si>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</si>
  <si>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</si>
  <si>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</si>
  <si>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</si>
  <si>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</si>
  <si>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</si>
  <si>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</si>
  <si>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</si>
  <si>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</si>
  <si>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</si>
  <si>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</si>
  <si>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</si>
  <si>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</si>
  <si>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</si>
  <si>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</si>
  <si>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</si>
  <si>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</si>
  <si>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</si>
  <si>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</si>
  <si>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</si>
  <si>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</si>
  <si>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</si>
  <si>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</si>
  <si>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</si>
  <si>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</si>
  <si>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</si>
  <si>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</si>
  <si>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</si>
  <si>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</si>
  <si>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</si>
  <si>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</si>
  <si>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</si>
  <si>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</si>
  <si>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</si>
  <si>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</si>
  <si>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</si>
  <si>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</si>
  <si>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</si>
  <si>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</si>
  <si>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</si>
  <si>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</si>
  <si>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</si>
  <si>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</si>
  <si>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</si>
  <si>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</si>
  <si>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</si>
  <si>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</si>
  <si>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</si>
  <si>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</si>
  <si>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</si>
  <si>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</si>
  <si>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</si>
  <si>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</si>
  <si>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</si>
  <si>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</si>
  <si>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</si>
  <si>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</si>
  <si>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</si>
  <si>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</si>
  <si>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</si>
  <si>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</si>
  <si>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</si>
  <si>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</si>
  <si>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</si>
  <si>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</si>
  <si>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</si>
  <si>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</si>
  <si>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</si>
  <si>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</si>
  <si>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</si>
  <si>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</si>
  <si>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</si>
  <si>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</si>
  <si>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</si>
  <si>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</si>
  <si>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</si>
  <si>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</si>
  <si>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</si>
  <si>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</si>
  <si>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</si>
  <si>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</si>
  <si>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</si>
  <si>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</si>
  <si>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</si>
  <si>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</si>
  <si>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</si>
  <si>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</si>
  <si>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</si>
  <si>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</si>
  <si>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</si>
  <si>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</si>
  <si>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</si>
  <si>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</si>
  <si>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</si>
  <si>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</si>
  <si>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</si>
  <si>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</si>
  <si>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</si>
  <si>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</si>
  <si>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</si>
  <si>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</si>
  <si>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</si>
  <si>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</si>
  <si>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</si>
  <si>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</si>
  <si>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</si>
  <si>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</si>
  <si>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</si>
  <si>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</si>
  <si>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</si>
  <si>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</si>
  <si>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</si>
  <si>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</si>
  <si>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</si>
  <si>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</si>
  <si>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</si>
  <si>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</si>
  <si>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</si>
  <si>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</si>
  <si>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</si>
  <si>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</si>
  <si>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</si>
  <si>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</si>
  <si>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</si>
  <si>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</si>
  <si>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</si>
  <si>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</si>
  <si>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</si>
  <si>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</si>
  <si>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</si>
  <si>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</si>
  <si>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</si>
  <si>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</si>
  <si>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</si>
  <si>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</si>
  <si>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</si>
  <si>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</si>
  <si>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</si>
  <si>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</si>
  <si>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</si>
  <si>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</si>
  <si>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</si>
  <si>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</si>
  <si>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</si>
  <si>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</si>
  <si>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</si>
  <si>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</si>
  <si>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</si>
  <si>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</si>
  <si>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</si>
  <si>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</si>
  <si>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</si>
  <si>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</si>
  <si>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</si>
  <si>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</si>
  <si>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</si>
  <si>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</si>
  <si>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</si>
  <si>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</si>
  <si>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</si>
  <si>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</si>
  <si>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</si>
  <si>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</si>
  <si>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</si>
  <si>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</si>
  <si>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</si>
  <si>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</si>
  <si>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</si>
  <si>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</si>
  <si>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</si>
  <si>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</si>
  <si>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</si>
  <si>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</si>
  <si>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</si>
  <si>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</si>
  <si>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</si>
  <si>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</si>
  <si>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</si>
  <si>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</si>
  <si>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</si>
  <si>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</si>
  <si>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</si>
  <si>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</si>
  <si>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</si>
  <si>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</si>
  <si>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</si>
  <si>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</si>
  <si>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</si>
  <si>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</si>
  <si>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</si>
  <si>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</si>
  <si>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</si>
  <si>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</si>
  <si>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</si>
  <si>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</si>
  <si>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</si>
  <si>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</si>
  <si>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</si>
  <si>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</si>
  <si>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</si>
  <si>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</si>
  <si>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</si>
  <si>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</si>
  <si>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</si>
  <si>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</si>
  <si>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</si>
  <si>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</si>
  <si>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</si>
  <si>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</si>
  <si>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</si>
  <si>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</si>
  <si>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</si>
  <si>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</si>
  <si>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</si>
  <si>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</si>
  <si>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</si>
  <si>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</si>
  <si>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</si>
  <si>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</si>
  <si>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</si>
  <si>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</si>
  <si>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</si>
  <si>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</si>
  <si>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</si>
  <si>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</si>
  <si>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</si>
  <si>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</si>
  <si>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</si>
  <si>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</si>
  <si>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</si>
  <si>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</si>
  <si>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</si>
  <si>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</si>
  <si>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</si>
  <si>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</si>
  <si>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</si>
  <si>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</si>
  <si>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</si>
  <si>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</si>
  <si>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</si>
  <si>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</si>
  <si>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</si>
  <si>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</si>
  <si>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</si>
  <si>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</si>
  <si>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</si>
  <si>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</si>
  <si>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</si>
  <si>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</si>
  <si>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</si>
  <si>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</si>
  <si>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</si>
  <si>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</si>
  <si>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</si>
  <si>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</si>
  <si>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</si>
  <si>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</si>
  <si>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</si>
  <si>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</si>
  <si>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</si>
  <si>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</si>
  <si>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</si>
  <si>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</si>
  <si>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</si>
  <si>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</si>
  <si>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</si>
  <si>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</si>
  <si>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</si>
  <si>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</si>
  <si>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</si>
  <si>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</si>
  <si>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</si>
  <si>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</si>
  <si>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</si>
  <si>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</si>
  <si>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</si>
  <si>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</si>
  <si>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</si>
  <si>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</si>
  <si>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</si>
  <si>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</si>
  <si>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</si>
  <si>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</si>
  <si>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</si>
  <si>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</si>
  <si>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</si>
  <si>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</si>
  <si>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</si>
  <si>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</si>
  <si>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</si>
  <si>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</si>
  <si>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</si>
  <si>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</si>
  <si>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</si>
  <si>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</si>
  <si>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</si>
  <si>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</si>
  <si>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</si>
  <si>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</si>
  <si>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</si>
  <si>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</si>
  <si>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</si>
  <si>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</si>
  <si>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</si>
  <si>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</si>
  <si>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</si>
  <si>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</si>
  <si>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</si>
  <si>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</si>
  <si>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</si>
  <si>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</si>
  <si>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</si>
  <si>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</si>
  <si>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</si>
  <si>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</si>
  <si>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</si>
  <si>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</si>
  <si>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</si>
  <si>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</si>
  <si>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</si>
  <si>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</si>
  <si>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</si>
  <si>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</si>
  <si>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</si>
  <si>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</si>
  <si>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</si>
  <si>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</si>
  <si>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</si>
  <si>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</si>
  <si>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</si>
  <si>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</si>
  <si>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</si>
  <si>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</si>
  <si>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</si>
  <si>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</si>
  <si>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</si>
  <si>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</si>
  <si>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</si>
  <si>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</si>
  <si>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</si>
  <si>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</si>
  <si>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</si>
  <si>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</si>
  <si>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</si>
  <si>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</si>
  <si>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</si>
  <si>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</si>
  <si>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</si>
  <si>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</si>
  <si>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</si>
  <si>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</si>
  <si>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</si>
  <si>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</si>
  <si>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</si>
  <si>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</si>
  <si>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</si>
  <si>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</si>
  <si>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</si>
  <si>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</si>
  <si>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</si>
  <si>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</si>
  <si>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</si>
  <si>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</si>
  <si>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</si>
  <si>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</si>
  <si>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</si>
  <si>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</si>
  <si>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</si>
  <si>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</si>
  <si>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</si>
  <si>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</si>
  <si>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</si>
  <si>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</si>
  <si>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</si>
  <si>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</si>
  <si>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</si>
  <si>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</si>
  <si>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</si>
  <si>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</si>
  <si>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</si>
  <si>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</si>
  <si>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</si>
  <si>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</si>
  <si>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</si>
  <si>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</si>
  <si>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</si>
  <si>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</si>
  <si>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</si>
  <si>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</si>
  <si>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</si>
  <si>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</si>
  <si>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</si>
  <si>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</si>
  <si>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</si>
  <si>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</si>
  <si>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</si>
  <si>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</si>
  <si>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</si>
  <si>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</si>
  <si>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</si>
  <si>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</si>
  <si>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</si>
  <si>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</si>
  <si>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</si>
  <si>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</si>
  <si>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</si>
  <si>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</si>
  <si>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</si>
  <si>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</si>
  <si>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</si>
  <si>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</si>
  <si>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</si>
  <si>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</si>
  <si>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</si>
  <si>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</si>
  <si>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</si>
  <si>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</si>
  <si>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</si>
  <si>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</si>
  <si>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</si>
  <si>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</si>
  <si>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</si>
  <si>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</si>
  <si>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</si>
  <si>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</si>
  <si>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</si>
  <si>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</si>
  <si>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</si>
  <si>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</si>
  <si>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</si>
  <si>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</si>
  <si>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</si>
  <si>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</si>
  <si>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</si>
  <si>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</si>
  <si>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</si>
  <si>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</si>
  <si>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</si>
  <si>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</si>
  <si>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</si>
  <si>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</si>
  <si>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</si>
  <si>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</si>
  <si>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</si>
  <si>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</si>
  <si>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</si>
  <si>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</si>
  <si>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</si>
  <si>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</si>
  <si>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</si>
  <si>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</si>
  <si>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</si>
  <si>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</si>
  <si>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</si>
  <si>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</si>
  <si>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</si>
  <si>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</si>
  <si>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</si>
  <si>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</si>
  <si>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</si>
  <si>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</si>
  <si>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</si>
  <si>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</si>
  <si>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</si>
  <si>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</si>
  <si>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</si>
  <si>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</si>
  <si>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</si>
  <si>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</si>
  <si>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</si>
  <si>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</si>
  <si>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</si>
  <si>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</si>
  <si>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</si>
  <si>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</si>
  <si>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</si>
  <si>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</si>
  <si>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</si>
  <si>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</si>
  <si>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</si>
  <si>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</si>
  <si>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</si>
  <si>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</si>
  <si>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</si>
  <si>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</si>
  <si>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</si>
  <si>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</si>
  <si>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</si>
  <si>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</si>
  <si>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</si>
  <si>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</si>
  <si>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</si>
  <si>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</si>
  <si>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</si>
  <si>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</si>
  <si>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</si>
  <si>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</si>
  <si>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</si>
  <si>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</si>
  <si>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</si>
  <si>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</si>
  <si>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</si>
  <si>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</si>
  <si>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</si>
  <si>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</si>
  <si>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</si>
  <si>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</si>
  <si>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</si>
  <si>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</si>
  <si>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</si>
  <si>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</si>
  <si>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</si>
  <si>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</si>
  <si>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</si>
  <si>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</si>
  <si>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</si>
  <si>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</si>
  <si>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</si>
  <si>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</si>
  <si>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</si>
  <si>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</si>
  <si>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</si>
  <si>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</si>
  <si>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</si>
  <si>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</si>
  <si>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</si>
  <si>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</si>
  <si>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</si>
  <si>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</si>
  <si>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</si>
  <si>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</si>
  <si>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</si>
  <si>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</si>
  <si>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</si>
  <si>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</si>
  <si>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</si>
  <si>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</si>
  <si>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</si>
  <si>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</si>
  <si>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</si>
  <si>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</si>
  <si>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</si>
  <si>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</si>
  <si>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</si>
  <si>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</si>
  <si>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</si>
  <si>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</si>
  <si>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</si>
  <si>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</si>
  <si>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</si>
  <si>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</si>
  <si>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</si>
  <si>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</si>
  <si>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</si>
  <si>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</si>
  <si>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</si>
  <si>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</si>
  <si>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</si>
  <si>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</si>
  <si>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</si>
  <si>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</si>
  <si>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</si>
  <si>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</si>
  <si>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</si>
  <si>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</si>
  <si>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</si>
  <si>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</si>
  <si>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</si>
  <si>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</si>
  <si>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</si>
  <si>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</si>
  <si>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</si>
  <si>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</si>
  <si>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</si>
  <si>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</si>
  <si>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</si>
  <si>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</si>
  <si>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</si>
  <si>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</si>
  <si>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</si>
  <si>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</si>
  <si>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</si>
  <si>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</si>
  <si>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</si>
  <si>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</si>
  <si>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</si>
  <si>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</si>
  <si>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</si>
  <si>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</si>
  <si>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</si>
  <si>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</si>
  <si>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</si>
  <si>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</si>
  <si>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</si>
  <si>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</si>
  <si>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</si>
  <si>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</si>
  <si>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</si>
  <si>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</si>
  <si>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</si>
  <si>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</si>
  <si>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</si>
  <si>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</si>
  <si>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</si>
  <si>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</si>
  <si>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</si>
  <si>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</si>
  <si>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</si>
  <si>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</si>
  <si>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</si>
  <si>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</si>
  <si>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</si>
  <si>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</si>
  <si>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</si>
  <si>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</si>
  <si>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</si>
  <si>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</si>
  <si>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</si>
  <si>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</si>
  <si>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</si>
  <si>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</si>
  <si>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</si>
  <si>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</si>
  <si>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</si>
  <si>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</si>
  <si>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</si>
  <si>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</si>
  <si>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</si>
  <si>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</si>
  <si>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</si>
  <si>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</si>
  <si>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</si>
  <si>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</si>
  <si>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</si>
  <si>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</si>
  <si>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</si>
  <si>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</si>
  <si>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</si>
  <si>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</si>
  <si>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</si>
  <si>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</si>
  <si>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</si>
  <si>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</si>
  <si>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</si>
  <si>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</si>
  <si>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</si>
  <si>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</si>
  <si>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</si>
  <si>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</si>
  <si>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</si>
  <si>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</si>
  <si>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</si>
  <si>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</si>
  <si>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</si>
  <si>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</si>
  <si>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</si>
  <si>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</si>
  <si>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</si>
  <si>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</si>
  <si>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</si>
  <si>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</si>
  <si>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</si>
  <si>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</si>
  <si>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</si>
  <si>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</si>
  <si>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</si>
  <si>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</si>
  <si>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</si>
  <si>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</si>
  <si>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</si>
  <si>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</si>
  <si>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</si>
  <si>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</si>
  <si>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</si>
  <si>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</si>
  <si>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</si>
  <si>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</si>
  <si>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</si>
  <si>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</si>
  <si>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</si>
  <si>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</si>
  <si>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</si>
  <si>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</si>
  <si>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</si>
  <si>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</si>
  <si>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</si>
  <si>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</si>
  <si>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</si>
  <si>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</si>
  <si>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</si>
  <si>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</si>
  <si>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</si>
  <si>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</si>
  <si>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</si>
  <si>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</si>
  <si>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</si>
  <si>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</si>
  <si>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</si>
  <si>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</si>
  <si>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</si>
  <si>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</si>
  <si>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</si>
  <si>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</si>
  <si>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</si>
  <si>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</si>
  <si>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</si>
  <si>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</si>
  <si>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</si>
  <si>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</si>
  <si>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</si>
  <si>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</si>
  <si>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</si>
  <si>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</si>
  <si>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</si>
  <si>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</si>
  <si>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</si>
  <si>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</si>
  <si>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</si>
  <si>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</si>
  <si>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</si>
  <si>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</si>
  <si>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</si>
  <si>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</si>
  <si>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</si>
  <si>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</si>
  <si>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</si>
  <si>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</si>
  <si>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</si>
  <si>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</si>
  <si>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</si>
  <si>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</si>
  <si>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</si>
  <si>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</si>
  <si>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</si>
  <si>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</si>
  <si>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</si>
  <si>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</si>
  <si>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</si>
  <si>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</si>
  <si>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</si>
  <si>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</si>
  <si>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</si>
  <si>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</si>
  <si>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</si>
  <si>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</si>
  <si>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</si>
  <si>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</si>
  <si>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</si>
  <si>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</si>
  <si>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</si>
  <si>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</si>
  <si>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</si>
  <si>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</si>
  <si>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</si>
  <si>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</si>
  <si>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</si>
  <si>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</si>
  <si>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</si>
  <si>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</si>
  <si>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</si>
  <si>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</si>
  <si>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</si>
  <si>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</si>
  <si>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</si>
  <si>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</si>
  <si>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</si>
  <si>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</si>
  <si>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</si>
  <si>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</si>
  <si>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</si>
  <si>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</si>
  <si>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</si>
  <si>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</si>
  <si>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</si>
  <si>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</si>
  <si>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</si>
  <si>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</si>
  <si>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</si>
  <si>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</si>
  <si>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</si>
  <si>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</si>
  <si>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</si>
  <si>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</si>
  <si>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</si>
  <si>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</si>
  <si>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</si>
  <si>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</si>
  <si>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</si>
  <si>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</si>
  <si>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</si>
  <si>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</si>
  <si>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</si>
  <si>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</si>
  <si>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</si>
  <si>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</si>
  <si>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</si>
  <si>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</si>
  <si>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</si>
  <si>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</si>
  <si>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</si>
  <si>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</si>
  <si>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</si>
  <si>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</si>
  <si>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</si>
  <si>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</si>
  <si>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</si>
  <si>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</si>
  <si>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</si>
  <si>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</si>
  <si>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</si>
  <si>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</si>
  <si>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</si>
  <si>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</si>
  <si>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</si>
  <si>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</si>
  <si>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</si>
  <si>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</si>
  <si>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</si>
  <si>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</si>
  <si>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</si>
  <si>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</si>
  <si>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</si>
  <si>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</si>
  <si>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</si>
  <si>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</si>
  <si>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</si>
  <si>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</si>
  <si>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</si>
  <si>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</si>
  <si>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</si>
  <si>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</si>
  <si>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</si>
  <si>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</si>
  <si>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</si>
  <si>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</si>
  <si>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</si>
  <si>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</si>
  <si>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</si>
  <si>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</si>
  <si>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</si>
  <si>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</si>
  <si>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</si>
  <si>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</si>
  <si>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</si>
  <si>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</si>
  <si>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</si>
  <si>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</si>
  <si>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</si>
  <si>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</si>
  <si>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</si>
  <si>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</si>
  <si>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</si>
  <si>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</si>
  <si>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</si>
  <si>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</si>
  <si>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</si>
  <si>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</si>
  <si>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</si>
  <si>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</si>
  <si>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</si>
  <si>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</si>
  <si>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</si>
  <si>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</si>
  <si>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</si>
  <si>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</si>
  <si>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</si>
  <si>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</si>
  <si>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</si>
  <si>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</si>
  <si>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</si>
  <si>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</si>
  <si>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</si>
  <si>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</si>
  <si>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</si>
  <si>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</si>
  <si>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</si>
  <si>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</si>
  <si>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</si>
  <si>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</si>
  <si>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</si>
  <si>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</si>
  <si>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</si>
  <si>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</si>
  <si>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</si>
  <si>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</si>
  <si>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</si>
  <si>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</si>
  <si>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</si>
  <si>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</si>
  <si>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</si>
  <si>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</si>
  <si>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</si>
  <si>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</si>
  <si>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</si>
  <si>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</si>
  <si>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</si>
  <si>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</si>
  <si>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</si>
  <si>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</si>
  <si>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</si>
  <si>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</si>
  <si>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</si>
  <si>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</si>
  <si>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</si>
  <si>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</si>
  <si>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</si>
  <si>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</si>
  <si>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</si>
  <si>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</si>
  <si>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</si>
  <si>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</si>
  <si>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</si>
  <si>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</si>
  <si>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</si>
  <si>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</si>
  <si>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</si>
  <si>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</si>
  <si>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</si>
  <si>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</si>
  <si>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</si>
  <si>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</si>
  <si>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</si>
  <si>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</si>
  <si>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</si>
  <si>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</si>
  <si>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</si>
  <si>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</si>
  <si>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</si>
  <si>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</si>
  <si>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</si>
  <si>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</si>
  <si>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</si>
  <si>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</si>
  <si>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</si>
  <si>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</si>
  <si>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</si>
  <si>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</si>
  <si>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</si>
  <si>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</si>
  <si>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</si>
  <si>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</si>
  <si>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</si>
  <si>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</si>
  <si>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</si>
  <si>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</si>
  <si>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</si>
  <si>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</si>
  <si>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</si>
  <si>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</si>
  <si>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</si>
  <si>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</si>
  <si>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</si>
  <si>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</si>
  <si>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</si>
  <si>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</si>
  <si>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</si>
  <si>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</si>
  <si>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</si>
  <si>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</si>
  <si>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</si>
  <si>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</si>
  <si>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</si>
  <si>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</si>
  <si>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</si>
  <si>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</si>
  <si>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</si>
  <si>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</si>
  <si>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</si>
  <si>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</si>
  <si>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</si>
  <si>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</si>
  <si>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</si>
  <si>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</si>
  <si>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</si>
  <si>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</si>
  <si>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</si>
  <si>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</si>
  <si>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</si>
  <si>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</si>
  <si>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</si>
  <si>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</si>
  <si>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</si>
  <si>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</si>
  <si>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</si>
  <si>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</si>
  <si>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</si>
  <si>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</si>
  <si>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</si>
  <si>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</si>
  <si>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</si>
  <si>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</si>
  <si>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</si>
  <si>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</si>
  <si>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</si>
  <si>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</si>
  <si>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</si>
  <si>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</si>
  <si>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</si>
  <si>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</si>
  <si>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</si>
  <si>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</si>
  <si>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</si>
  <si>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</si>
  <si>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</si>
  <si>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</si>
  <si>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</si>
  <si>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</si>
  <si>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</si>
  <si>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</si>
  <si>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</si>
  <si>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</si>
  <si>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</si>
  <si>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</si>
  <si>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</si>
  <si>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</si>
  <si>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</si>
  <si>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</si>
  <si>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>ORGANISMO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</si>
  <si>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</si>
  <si>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</si>
  <si>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</si>
  <si>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</si>
  <si>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</si>
  <si>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</si>
  <si>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</si>
  <si>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</si>
  <si>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</si>
  <si>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</si>
  <si>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</si>
  <si>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</si>
  <si>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</si>
  <si>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</si>
  <si>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</si>
  <si>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</si>
  <si>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</si>
  <si>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</si>
  <si>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2017 y al 30 de septiembre de 2018 (b)</t>
  </si>
  <si>
    <t>Del 1 de enero al 30 de septiembre de 2018 (b)</t>
  </si>
  <si>
    <t>31111-0101  PRESIDENTE</t>
  </si>
  <si>
    <t>31111-0102  SINDICO</t>
  </si>
  <si>
    <t>31111-0103  REGIDORES</t>
  </si>
  <si>
    <t>31111-0201  DESP DEL PRESIDENTE</t>
  </si>
  <si>
    <t>31111-0301  DESP SRIO PARTICULAR</t>
  </si>
  <si>
    <t>31111-0303  COMUNICACION SOCIAL</t>
  </si>
  <si>
    <t>31111-0401  DESP SRIO AYUNTAMNTO</t>
  </si>
  <si>
    <t>31111-0402  DIR REGTOS FISCALIZA</t>
  </si>
  <si>
    <t>31111-0403  DEPARTAMENTO JURIDICO</t>
  </si>
  <si>
    <t>31111-0404  RECLUTTO Y EXTRANJER</t>
  </si>
  <si>
    <t>31111-0405  UNID ACCESO A INFORM</t>
  </si>
  <si>
    <t>31111-0406  JUZGADO ADMISTTIVO</t>
  </si>
  <si>
    <t>31111-0407  ARCHIVO HISTORICO</t>
  </si>
  <si>
    <t>31111-0501  DESPACHO DEL TESORERO</t>
  </si>
  <si>
    <t>31111-0502  CONTABILIDAD</t>
  </si>
  <si>
    <t>31111-0503  CATASTRO Y PREDIAL</t>
  </si>
  <si>
    <t>31111-0504  CONTROL PATRIMONIAL</t>
  </si>
  <si>
    <t>31111-0505  DEPARTAMENTO DE INFO</t>
  </si>
  <si>
    <t>31111-0601  DESPACHO DEL CONTRALOR</t>
  </si>
  <si>
    <t>31111-0602  AUD GUB Y REVCTA PUB</t>
  </si>
  <si>
    <t>31111-0603  ASUNTOS JURI ADMTIVO</t>
  </si>
  <si>
    <t>31111-0604  EVAL Y CONTR DE OBRA</t>
  </si>
  <si>
    <t>31111-0701  DESP DIR OBRA PUBLCA</t>
  </si>
  <si>
    <t>31111-0702  PRESPTOS Y PROYECTOS</t>
  </si>
  <si>
    <t>31111-0703  CONTROL DE OBRA</t>
  </si>
  <si>
    <t>31111-0705  DEPARTAMENTO DE MATE</t>
  </si>
  <si>
    <t>31111-0706  AREA DE CONSTRUCCION</t>
  </si>
  <si>
    <t>31111-0801  DESP DIR SER PUBLCOS</t>
  </si>
  <si>
    <t>31111-0802  ALUMBRADO PUBLICO</t>
  </si>
  <si>
    <t>31111-0803  DEPARTAMENTO DE LIMPIA</t>
  </si>
  <si>
    <t>31111-0804  PARQUES Y JARDINES</t>
  </si>
  <si>
    <t>31111-0805  RASTRO MUNICIPAL</t>
  </si>
  <si>
    <t>31111-0806  MERCADO MUNICIPAL</t>
  </si>
  <si>
    <t>31111-0807  PANTEONES</t>
  </si>
  <si>
    <t>31111-0901  DESP DIR DES SOC RUR</t>
  </si>
  <si>
    <t>31111-0902  ENLACE MPAL PROSPERA</t>
  </si>
  <si>
    <t>31111-0903  DEPARTAMENTO DE SALUD</t>
  </si>
  <si>
    <t>31111-0904  COPLADEM</t>
  </si>
  <si>
    <t>31111-1001  DES DIR DES INT MUJE</t>
  </si>
  <si>
    <t>31111-1201  DESP DIR DES ECONMCO</t>
  </si>
  <si>
    <t>31111-1202  SERVOS EMPRESARIALES</t>
  </si>
  <si>
    <t>31111-1301  DES DIR DES URB ECOL</t>
  </si>
  <si>
    <t>31111-1401  DES DIR EDU CCO DEVO</t>
  </si>
  <si>
    <t>31111-1403  DEPARTAMENTO DE BIBL</t>
  </si>
  <si>
    <t>31111-1406  AUDITORIO</t>
  </si>
  <si>
    <t>31111-1501  DESP OFICIAL MAYOR</t>
  </si>
  <si>
    <t>31111-1503  ADQUISICIONES</t>
  </si>
  <si>
    <t>31111-1504  RECURSOS HUMANOS</t>
  </si>
  <si>
    <t>31111-1701  DIRECCIÓN COMISIÓN M</t>
  </si>
  <si>
    <t>31111-1703  DEPARTAMENTO DE UNID</t>
  </si>
  <si>
    <t>31111-1704  DEPARTAMENTO DE GIMN</t>
  </si>
  <si>
    <t>31111-1705  DEPARTAMENTO DE ATEN</t>
  </si>
  <si>
    <t>31111-1801  DIRECCIÓN DE TURISMO</t>
  </si>
  <si>
    <t>31111-1901  DIRECCIÓN DE ECOLOGÍA</t>
  </si>
  <si>
    <t>31111-2001  INSTITUTO MUNICIPAL</t>
  </si>
  <si>
    <t>31111-2101  INSTITUTO DE PLANEAC</t>
  </si>
  <si>
    <t>31111-2201  COMISARÍA DE  SEGURI</t>
  </si>
  <si>
    <t>31111-2202  COORDINACIÓN DE PROT</t>
  </si>
  <si>
    <t>31111-2203  COORDINACIÓN DE TRAN</t>
  </si>
  <si>
    <t>31111-2204  CARCEL MUNICIPAL</t>
  </si>
  <si>
    <t>31111-2205  COORDINACIÓN DE MOVI</t>
  </si>
  <si>
    <t>JR VALUACIONES ACTUARIALES 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</si>
</sst>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#,##0.00;\-#,##0.00;&quot; &quot;"/>
    <numFmt numFmtId="166" formatCode="#,##0.00;[Red]#,##0.0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color theme="1"/>
      <name val="}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0" fontId="17" fillId="0" borderId="0"/>
    <xf numFmtId="0" fontId="15" fillId="0" borderId="0"/>
    <xf numFmtId="0" fontId="20" fillId="0" borderId="0"/>
    <xf numFmtId="0" fontId="17" fillId="0" borderId="0"/>
    <xf numFmtId="0" fontId="15" fillId="0" borderId="0"/>
    <xf numFmtId="43" fontId="15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4" fillId="3" borderId="15" xfId="0" applyFont="1" applyFill="1" applyBorder="1"/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6" fillId="0" borderId="0" xfId="0" applyFont="1"/>
    <xf numFmtId="4" fontId="16" fillId="0" borderId="13" xfId="0" applyNumberFormat="1" applyFont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18" fillId="0" borderId="13" xfId="2" applyNumberFormat="1" applyFont="1" applyFill="1" applyBorder="1" applyAlignment="1" applyProtection="1">
      <alignment vertical="top" wrapText="1"/>
      <protection locked="0"/>
    </xf>
    <xf numFmtId="4" fontId="19" fillId="0" borderId="13" xfId="2" applyNumberFormat="1" applyFont="1" applyFill="1" applyBorder="1" applyAlignment="1" applyProtection="1">
      <alignment vertical="top" wrapText="1"/>
      <protection locked="0"/>
    </xf>
    <xf numFmtId="4" fontId="18" fillId="0" borderId="14" xfId="2" applyNumberFormat="1" applyFont="1" applyFill="1" applyBorder="1" applyAlignment="1" applyProtection="1">
      <alignment vertical="top" wrapText="1"/>
      <protection locked="0"/>
    </xf>
    <xf numFmtId="4" fontId="16" fillId="0" borderId="13" xfId="0" applyNumberFormat="1" applyFont="1" applyBorder="1" applyProtection="1">
      <protection locked="0"/>
    </xf>
    <xf numFmtId="0" fontId="16" fillId="0" borderId="13" xfId="0" applyFont="1" applyBorder="1" applyProtection="1">
      <protection locked="0"/>
    </xf>
    <xf numFmtId="4" fontId="16" fillId="0" borderId="7" xfId="0" applyNumberFormat="1" applyFont="1" applyBorder="1" applyAlignment="1" applyProtection="1">
      <alignment vertical="center"/>
      <protection locked="0"/>
    </xf>
    <xf numFmtId="4" fontId="16" fillId="0" borderId="0" xfId="3" applyNumberFormat="1" applyFont="1" applyProtection="1">
      <protection locked="0"/>
    </xf>
    <xf numFmtId="4" fontId="16" fillId="0" borderId="13" xfId="3" applyNumberFormat="1" applyFont="1" applyBorder="1" applyProtection="1">
      <protection locked="0"/>
    </xf>
    <xf numFmtId="4" fontId="16" fillId="0" borderId="13" xfId="4" applyNumberFormat="1" applyFont="1" applyBorder="1" applyAlignment="1" applyProtection="1">
      <alignment vertical="center"/>
      <protection locked="0"/>
    </xf>
    <xf numFmtId="4" fontId="21" fillId="0" borderId="13" xfId="0" applyNumberFormat="1" applyFont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49" fontId="18" fillId="0" borderId="13" xfId="5" applyNumberFormat="1" applyFont="1" applyFill="1" applyBorder="1" applyAlignment="1" applyProtection="1">
      <alignment horizontal="left"/>
      <protection locked="0"/>
    </xf>
    <xf numFmtId="49" fontId="16" fillId="0" borderId="13" xfId="6" applyNumberFormat="1" applyFont="1" applyFill="1" applyBorder="1" applyAlignment="1" applyProtection="1">
      <alignment horizontal="left"/>
      <protection locked="0"/>
    </xf>
    <xf numFmtId="4" fontId="16" fillId="0" borderId="13" xfId="1" applyNumberFormat="1" applyFont="1" applyFill="1" applyBorder="1" applyProtection="1">
      <protection locked="0"/>
    </xf>
    <xf numFmtId="4" fontId="18" fillId="0" borderId="13" xfId="1" applyNumberFormat="1" applyFont="1" applyFill="1" applyBorder="1" applyProtection="1">
      <protection locked="0"/>
    </xf>
    <xf numFmtId="4" fontId="16" fillId="0" borderId="13" xfId="1" applyNumberFormat="1" applyFont="1" applyBorder="1" applyAlignment="1" applyProtection="1">
      <alignment vertical="center"/>
      <protection locked="0"/>
    </xf>
    <xf numFmtId="4" fontId="16" fillId="0" borderId="8" xfId="1" applyNumberFormat="1" applyFont="1" applyFill="1" applyBorder="1" applyProtection="1">
      <protection locked="0"/>
    </xf>
    <xf numFmtId="4" fontId="16" fillId="0" borderId="0" xfId="1" applyNumberFormat="1" applyFont="1" applyFill="1" applyBorder="1" applyProtection="1">
      <protection locked="0"/>
    </xf>
    <xf numFmtId="4" fontId="22" fillId="0" borderId="13" xfId="1" applyNumberFormat="1" applyFont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4" fontId="1" fillId="0" borderId="8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 wrapText="1"/>
      <protection locked="0"/>
    </xf>
    <xf numFmtId="4" fontId="0" fillId="0" borderId="8" xfId="0" applyNumberFormat="1" applyFill="1" applyBorder="1" applyAlignment="1" applyProtection="1">
      <alignment horizontal="right" vertical="center"/>
      <protection locked="0"/>
    </xf>
    <xf numFmtId="4" fontId="1" fillId="0" borderId="8" xfId="0" applyNumberFormat="1" applyFont="1" applyFill="1" applyBorder="1" applyAlignment="1" applyProtection="1">
      <alignment horizontal="right" vertical="center"/>
      <protection locked="0"/>
    </xf>
    <xf numFmtId="4" fontId="16" fillId="0" borderId="0" xfId="0" applyNumberFormat="1" applyFont="1" applyProtection="1">
      <protection locked="0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16" fillId="0" borderId="13" xfId="0" applyNumberFormat="1" applyFont="1" applyFill="1" applyBorder="1" applyAlignment="1" applyProtection="1">
      <alignment vertical="center"/>
      <protection locked="0"/>
    </xf>
    <xf numFmtId="4" fontId="16" fillId="0" borderId="0" xfId="1" applyNumberFormat="1" applyFont="1" applyProtection="1">
      <protection locked="0"/>
    </xf>
    <xf numFmtId="4" fontId="16" fillId="0" borderId="13" xfId="1" applyNumberFormat="1" applyFont="1" applyFill="1" applyBorder="1" applyAlignment="1" applyProtection="1">
      <alignment vertical="top"/>
      <protection locked="0"/>
    </xf>
    <xf numFmtId="4" fontId="16" fillId="0" borderId="13" xfId="0" applyNumberFormat="1" applyFont="1" applyFill="1" applyBorder="1" applyProtection="1">
      <protection locked="0"/>
    </xf>
    <xf numFmtId="4" fontId="16" fillId="0" borderId="0" xfId="0" applyNumberFormat="1" applyFont="1" applyFill="1" applyProtection="1">
      <protection locked="0"/>
    </xf>
    <xf numFmtId="4" fontId="16" fillId="0" borderId="13" xfId="1" applyNumberFormat="1" applyFont="1" applyFill="1" applyBorder="1" applyAlignment="1" applyProtection="1">
      <alignment vertical="center"/>
      <protection locked="0"/>
    </xf>
    <xf numFmtId="4" fontId="16" fillId="0" borderId="0" xfId="1" applyNumberFormat="1" applyFont="1" applyFill="1" applyBorder="1" applyAlignment="1" applyProtection="1">
      <alignment vertical="center"/>
      <protection locked="0"/>
    </xf>
    <xf numFmtId="4" fontId="16" fillId="0" borderId="0" xfId="0" applyNumberFormat="1" applyFont="1" applyFill="1" applyBorder="1" applyAlignment="1" applyProtection="1">
      <alignment vertical="center"/>
      <protection locked="0"/>
    </xf>
    <xf numFmtId="4" fontId="16" fillId="0" borderId="0" xfId="0" applyNumberFormat="1" applyFont="1" applyFill="1" applyBorder="1" applyProtection="1">
      <protection locked="0"/>
    </xf>
    <xf numFmtId="43" fontId="16" fillId="0" borderId="0" xfId="7" applyFont="1" applyFill="1" applyBorder="1" applyAlignment="1" applyProtection="1">
      <protection locked="0"/>
    </xf>
    <xf numFmtId="4" fontId="16" fillId="0" borderId="0" xfId="1" applyNumberFormat="1" applyFont="1" applyFill="1" applyBorder="1" applyAlignment="1" applyProtection="1">
      <alignment horizontal="right" vertical="center"/>
      <protection locked="0"/>
    </xf>
    <xf numFmtId="43" fontId="1" fillId="0" borderId="12" xfId="0" applyNumberFormat="1" applyFont="1" applyFill="1" applyBorder="1" applyAlignment="1" applyProtection="1">
      <alignment vertical="center"/>
      <protection locked="0"/>
    </xf>
    <xf numFmtId="165" fontId="1" fillId="0" borderId="13" xfId="0" applyNumberFormat="1" applyFont="1" applyFill="1" applyBorder="1" applyAlignment="1" applyProtection="1">
      <alignment vertical="center"/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3" fontId="16" fillId="0" borderId="13" xfId="7" applyFont="1" applyFill="1" applyBorder="1" applyAlignment="1" applyProtection="1">
      <protection locked="0"/>
    </xf>
    <xf numFmtId="4" fontId="16" fillId="0" borderId="13" xfId="1" applyNumberFormat="1" applyFont="1" applyFill="1" applyBorder="1" applyAlignment="1" applyProtection="1">
      <alignment horizontal="right" vertical="center"/>
      <protection locked="0"/>
    </xf>
    <xf numFmtId="165" fontId="16" fillId="0" borderId="13" xfId="0" applyNumberFormat="1" applyFont="1" applyFill="1" applyBorder="1" applyAlignment="1" applyProtection="1">
      <protection locked="0"/>
    </xf>
    <xf numFmtId="4" fontId="16" fillId="0" borderId="13" xfId="6" applyNumberFormat="1" applyFont="1" applyFill="1" applyBorder="1" applyAlignment="1" applyProtection="1">
      <protection locked="0"/>
    </xf>
    <xf numFmtId="4" fontId="18" fillId="0" borderId="13" xfId="6" applyNumberFormat="1" applyFont="1" applyFill="1" applyBorder="1" applyAlignment="1" applyProtection="1">
      <protection locked="0"/>
    </xf>
    <xf numFmtId="4" fontId="16" fillId="0" borderId="8" xfId="1" applyNumberFormat="1" applyFont="1" applyFill="1" applyBorder="1" applyAlignment="1" applyProtection="1">
      <alignment horizontal="right" vertical="center"/>
      <protection locked="0"/>
    </xf>
    <xf numFmtId="43" fontId="16" fillId="0" borderId="13" xfId="1" applyFont="1" applyBorder="1" applyProtection="1">
      <protection locked="0"/>
    </xf>
    <xf numFmtId="166" fontId="16" fillId="0" borderId="0" xfId="6" applyNumberFormat="1" applyFont="1" applyFill="1" applyBorder="1" applyAlignment="1" applyProtection="1">
      <protection locked="0"/>
    </xf>
    <xf numFmtId="4" fontId="0" fillId="0" borderId="13" xfId="0" applyNumberFormat="1" applyFill="1" applyBorder="1" applyProtection="1">
      <protection locked="0"/>
    </xf>
    <xf numFmtId="4" fontId="1" fillId="0" borderId="13" xfId="0" applyNumberFormat="1" applyFont="1" applyFill="1" applyBorder="1" applyProtection="1"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16" fillId="0" borderId="13" xfId="4" applyNumberFormat="1" applyFont="1" applyBorder="1" applyAlignment="1">
      <alignment vertical="center"/>
    </xf>
    <xf numFmtId="4" fontId="0" fillId="0" borderId="12" xfId="0" applyNumberFormat="1" applyFill="1" applyBorder="1" applyProtection="1">
      <protection locked="0"/>
    </xf>
    <xf numFmtId="4" fontId="16" fillId="0" borderId="13" xfId="4" applyNumberFormat="1" applyFont="1" applyBorder="1" applyAlignment="1">
      <alignment vertical="center"/>
    </xf>
    <xf numFmtId="4" fontId="16" fillId="0" borderId="13" xfId="4" applyNumberFormat="1" applyFont="1" applyBorder="1" applyAlignment="1">
      <alignment vertical="center"/>
    </xf>
    <xf numFmtId="4" fontId="16" fillId="0" borderId="13" xfId="4" applyNumberFormat="1" applyFont="1" applyBorder="1" applyAlignment="1">
      <alignment vertical="center"/>
    </xf>
    <xf numFmtId="4" fontId="16" fillId="0" borderId="13" xfId="4" applyNumberFormat="1" applyFont="1" applyBorder="1" applyAlignment="1">
      <alignment vertical="center"/>
    </xf>
    <xf numFmtId="4" fontId="16" fillId="0" borderId="13" xfId="4" applyNumberFormat="1" applyFont="1" applyBorder="1" applyAlignment="1">
      <alignment vertical="center"/>
    </xf>
    <xf numFmtId="4" fontId="16" fillId="0" borderId="13" xfId="4" applyNumberFormat="1" applyFont="1" applyBorder="1" applyAlignment="1">
      <alignment vertical="center"/>
    </xf>
    <xf numFmtId="4" fontId="16" fillId="0" borderId="13" xfId="4" applyNumberFormat="1" applyFont="1" applyBorder="1" applyAlignment="1">
      <alignment vertical="center"/>
    </xf>
    <xf numFmtId="4" fontId="16" fillId="0" borderId="13" xfId="1" applyNumberFormat="1" applyFont="1" applyBorder="1" applyProtection="1">
      <protection locked="0"/>
    </xf>
    <xf numFmtId="4" fontId="16" fillId="0" borderId="0" xfId="0" applyNumberFormat="1" applyFont="1" applyBorder="1" applyProtection="1">
      <protection locked="0"/>
    </xf>
    <xf numFmtId="4" fontId="16" fillId="0" borderId="8" xfId="0" applyNumberFormat="1" applyFont="1" applyBorder="1" applyProtection="1">
      <protection locked="0"/>
    </xf>
    <xf numFmtId="4" fontId="16" fillId="0" borderId="8" xfId="1" applyNumberFormat="1" applyFont="1" applyBorder="1" applyProtection="1">
      <protection locked="0"/>
    </xf>
    <xf numFmtId="0" fontId="0" fillId="0" borderId="13" xfId="0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14" fontId="0" fillId="0" borderId="13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1">
    <cellStyle name="Millares" xfId="1" builtinId="3"/>
    <cellStyle name="Millares 2" xfId="7"/>
    <cellStyle name="Millares 2 2" xfId="10"/>
    <cellStyle name="Millares 3" xfId="9"/>
    <cellStyle name="Normal" xfId="0" builtinId="0"/>
    <cellStyle name="Normal 2" xfId="8"/>
    <cellStyle name="Normal 2 10" xfId="6"/>
    <cellStyle name="Normal 2 2" xfId="2"/>
    <cellStyle name="Normal 3" xfId="4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670"/>
  <sheetViews>
    <sheetView showGridLines="0" tabSelected="1" workbookViewId="0">
      <selection activeCell="C3" sqref="C3:D3"/>
    </sheetView>
  </sheetViews>
  <sheetFormatPr baseColWidth="10" defaultColWidth="0" defaultRowHeight="15" zeroHeight="1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>
      <c r="A1" s="223" t="s">
        <v>821</v>
      </c>
      <c r="B1" s="224"/>
      <c r="C1" s="224"/>
      <c r="D1" s="224"/>
      <c r="E1" s="225"/>
    </row>
    <row r="2" spans="1:5" s="7" customFormat="1">
      <c r="A2" s="24"/>
      <c r="E2" s="25"/>
    </row>
    <row r="3" spans="1:5" s="7" customFormat="1" ht="26.25" customHeight="1">
      <c r="A3" s="24"/>
      <c r="B3" s="29" t="s">
        <v>784</v>
      </c>
      <c r="C3" s="226" t="s">
        <v>3276</v>
      </c>
      <c r="D3" s="226"/>
      <c r="E3" s="25"/>
    </row>
    <row r="4" spans="1:5" s="7" customFormat="1">
      <c r="A4" s="24"/>
      <c r="E4" s="25"/>
    </row>
    <row r="5" spans="1:5" s="7" customFormat="1" ht="26.25" customHeight="1">
      <c r="A5" s="24"/>
      <c r="B5" s="29" t="s">
        <v>787</v>
      </c>
      <c r="E5" s="25"/>
    </row>
    <row r="6" spans="1:5" s="7" customFormat="1">
      <c r="A6" s="24"/>
      <c r="E6" s="25"/>
    </row>
    <row r="7" spans="1:5" s="7" customFormat="1" ht="26.25" customHeight="1">
      <c r="A7" s="24"/>
      <c r="B7" s="29" t="s">
        <v>788</v>
      </c>
      <c r="E7" s="25"/>
    </row>
    <row r="8" spans="1:5" s="7" customFormat="1">
      <c r="A8" s="24"/>
      <c r="E8" s="25"/>
    </row>
    <row r="9" spans="1:5" s="7" customFormat="1" ht="26.25" customHeight="1">
      <c r="A9" s="24"/>
      <c r="B9" s="29" t="s">
        <v>786</v>
      </c>
      <c r="E9" s="25"/>
    </row>
    <row r="10" spans="1:5" s="7" customFormat="1">
      <c r="A10" s="24"/>
      <c r="E10" s="25"/>
    </row>
    <row r="11" spans="1:5" s="7" customFormat="1" ht="26.25" customHeight="1">
      <c r="A11" s="24"/>
      <c r="B11" s="29" t="s">
        <v>785</v>
      </c>
      <c r="E11" s="25"/>
    </row>
    <row r="12" spans="1:5" s="7" customFormat="1" ht="15.75" thickBot="1">
      <c r="A12" s="26"/>
      <c r="B12" s="27"/>
      <c r="C12" s="27"/>
      <c r="D12" s="27"/>
      <c r="E12" s="28"/>
    </row>
    <row r="227" hidden="1"/>
    <row r="228" hidden="1"/>
    <row r="229" hidden="1"/>
    <row r="230" hidden="1"/>
    <row r="231" hidden="1"/>
    <row r="668" hidden="1"/>
    <row r="669" hidden="1"/>
    <row r="670" hidden="1"/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9" customFormat="1" ht="37.5" customHeight="1">
      <c r="A1" s="239" t="s">
        <v>534</v>
      </c>
      <c r="B1" s="239"/>
      <c r="C1" s="239"/>
      <c r="D1" s="239"/>
      <c r="E1" s="99"/>
      <c r="F1" s="99"/>
      <c r="G1" s="99"/>
      <c r="H1" s="99"/>
      <c r="I1" s="99"/>
      <c r="J1" s="99"/>
      <c r="K1" s="99"/>
    </row>
    <row r="2" spans="1:11">
      <c r="A2" s="227" t="str">
        <f>ENTE_PUBLICO_A</f>
        <v>ORGANISMO, Gobierno del Estado de Guanajuato (a)</v>
      </c>
      <c r="B2" s="228"/>
      <c r="C2" s="228"/>
      <c r="D2" s="229"/>
    </row>
    <row r="3" spans="1:11">
      <c r="A3" s="230" t="s">
        <v>166</v>
      </c>
      <c r="B3" s="231"/>
      <c r="C3" s="231"/>
      <c r="D3" s="232"/>
    </row>
    <row r="4" spans="1:11">
      <c r="A4" s="233" t="str">
        <f>TRIMESTRE</f>
        <v>Del 1 de enero al 30 de septiembre de 2018 (b)</v>
      </c>
      <c r="B4" s="234"/>
      <c r="C4" s="234"/>
      <c r="D4" s="235"/>
    </row>
    <row r="5" spans="1:11">
      <c r="A5" s="236" t="s">
        <v>118</v>
      </c>
      <c r="B5" s="237"/>
      <c r="C5" s="237"/>
      <c r="D5" s="238"/>
    </row>
    <row r="6" spans="1:11"/>
    <row r="7" spans="1:11" ht="39" customHeight="1">
      <c r="A7" s="104" t="s">
        <v>0</v>
      </c>
      <c r="B7" s="43" t="s">
        <v>181</v>
      </c>
      <c r="C7" s="43" t="s">
        <v>167</v>
      </c>
      <c r="D7" s="43" t="s">
        <v>182</v>
      </c>
    </row>
    <row r="8" spans="1:11">
      <c r="A8" s="53" t="s">
        <v>168</v>
      </c>
      <c r="B8" s="186">
        <f>SUM(B9:B11)</f>
        <v>432871523.94999999</v>
      </c>
      <c r="C8" s="186">
        <f>SUM(C9:C11)</f>
        <v>314937641.16999996</v>
      </c>
      <c r="D8" s="186">
        <f>SUM(D9:D11)</f>
        <v>314937641.16999996</v>
      </c>
    </row>
    <row r="9" spans="1:11">
      <c r="A9" s="51" t="s">
        <v>169</v>
      </c>
      <c r="B9" s="185">
        <v>190120006.28999999</v>
      </c>
      <c r="C9" s="185">
        <v>154197668.78999999</v>
      </c>
      <c r="D9" s="185">
        <v>154197668.78999999</v>
      </c>
    </row>
    <row r="10" spans="1:11">
      <c r="A10" s="51" t="s">
        <v>170</v>
      </c>
      <c r="B10" s="185">
        <v>242751517.66</v>
      </c>
      <c r="C10" s="185">
        <v>160739972.38</v>
      </c>
      <c r="D10" s="185">
        <v>160739972.38</v>
      </c>
    </row>
    <row r="11" spans="1:11">
      <c r="A11" s="51" t="s">
        <v>171</v>
      </c>
      <c r="B11" s="190">
        <v>0</v>
      </c>
      <c r="C11" s="190">
        <v>0</v>
      </c>
      <c r="D11" s="190">
        <v>0</v>
      </c>
    </row>
    <row r="12" spans="1:11">
      <c r="A12" s="83"/>
      <c r="B12" s="12"/>
      <c r="C12" s="12"/>
      <c r="D12" s="12"/>
    </row>
    <row r="13" spans="1:11">
      <c r="A13" s="53" t="s">
        <v>180</v>
      </c>
      <c r="B13" s="186">
        <f>B14+B15</f>
        <v>452871523.94999999</v>
      </c>
      <c r="C13" s="186">
        <f>C14+C15</f>
        <v>314236015.17000002</v>
      </c>
      <c r="D13" s="186">
        <f>D14+D15</f>
        <v>297067754.19999999</v>
      </c>
    </row>
    <row r="14" spans="1:11">
      <c r="A14" s="51" t="s">
        <v>172</v>
      </c>
      <c r="B14" s="188">
        <v>210120006.28999999</v>
      </c>
      <c r="C14" s="188">
        <v>135661018.27000001</v>
      </c>
      <c r="D14" s="188">
        <v>131369631.45</v>
      </c>
    </row>
    <row r="15" spans="1:11">
      <c r="A15" s="51" t="s">
        <v>173</v>
      </c>
      <c r="B15" s="188">
        <v>242751517.66</v>
      </c>
      <c r="C15" s="188">
        <v>178574996.90000001</v>
      </c>
      <c r="D15" s="188">
        <v>165698122.75</v>
      </c>
    </row>
    <row r="16" spans="1:11">
      <c r="A16" s="83"/>
      <c r="B16" s="12"/>
      <c r="C16" s="12"/>
      <c r="D16" s="12"/>
    </row>
    <row r="17" spans="1:4">
      <c r="A17" s="53" t="s">
        <v>174</v>
      </c>
      <c r="B17" s="105">
        <f>B18+B19</f>
        <v>0</v>
      </c>
      <c r="C17" s="186">
        <f>C18+C19</f>
        <v>129451775.91</v>
      </c>
      <c r="D17" s="186">
        <f>D18+D19</f>
        <v>129451775.91</v>
      </c>
    </row>
    <row r="18" spans="1:4">
      <c r="A18" s="51" t="s">
        <v>175</v>
      </c>
      <c r="B18" s="106">
        <v>0</v>
      </c>
      <c r="C18" s="191">
        <v>18814788.579999998</v>
      </c>
      <c r="D18" s="191">
        <v>18814788.579999998</v>
      </c>
    </row>
    <row r="19" spans="1:4">
      <c r="A19" s="51" t="s">
        <v>176</v>
      </c>
      <c r="B19" s="106">
        <v>0</v>
      </c>
      <c r="C19" s="191">
        <v>110636987.33</v>
      </c>
      <c r="D19" s="191">
        <v>110636987.33</v>
      </c>
    </row>
    <row r="20" spans="1:4">
      <c r="A20" s="83"/>
      <c r="B20" s="12"/>
      <c r="C20" s="12"/>
      <c r="D20" s="12"/>
    </row>
    <row r="21" spans="1:4">
      <c r="A21" s="53" t="s">
        <v>177</v>
      </c>
      <c r="B21" s="186">
        <f>B8-B13+B17</f>
        <v>-20000000</v>
      </c>
      <c r="C21" s="186">
        <f>C8-C13+C17</f>
        <v>130153401.90999994</v>
      </c>
      <c r="D21" s="186">
        <f>D8-D13+D17</f>
        <v>147321662.87999997</v>
      </c>
    </row>
    <row r="22" spans="1:4">
      <c r="A22" s="53"/>
      <c r="B22" s="12"/>
      <c r="C22" s="12"/>
      <c r="D22" s="12"/>
    </row>
    <row r="23" spans="1:4">
      <c r="A23" s="53" t="s">
        <v>178</v>
      </c>
      <c r="B23" s="186">
        <f>B21-B11</f>
        <v>-20000000</v>
      </c>
      <c r="C23" s="186">
        <f>C21-C11</f>
        <v>130153401.90999994</v>
      </c>
      <c r="D23" s="186">
        <f>D21-D11</f>
        <v>147321662.87999997</v>
      </c>
    </row>
    <row r="24" spans="1:4">
      <c r="A24" s="53"/>
      <c r="B24" s="17"/>
      <c r="C24" s="17"/>
      <c r="D24" s="17"/>
    </row>
    <row r="25" spans="1:4">
      <c r="A25" s="107" t="s">
        <v>179</v>
      </c>
      <c r="B25" s="186">
        <f>B23-B17</f>
        <v>-20000000</v>
      </c>
      <c r="C25" s="186">
        <f>C23-C17</f>
        <v>701625.9999999404</v>
      </c>
      <c r="D25" s="186">
        <f>D23-D17</f>
        <v>17869886.969999969</v>
      </c>
    </row>
    <row r="26" spans="1:4">
      <c r="A26" s="108"/>
      <c r="B26" s="13"/>
      <c r="C26" s="13"/>
      <c r="D26" s="13"/>
    </row>
    <row r="27" spans="1:4">
      <c r="A27" s="78"/>
    </row>
    <row r="28" spans="1:4" ht="30" customHeight="1">
      <c r="A28" s="104" t="s">
        <v>183</v>
      </c>
      <c r="B28" s="43" t="s">
        <v>184</v>
      </c>
      <c r="C28" s="43" t="s">
        <v>167</v>
      </c>
      <c r="D28" s="43" t="s">
        <v>185</v>
      </c>
    </row>
    <row r="29" spans="1:4">
      <c r="A29" s="53" t="s">
        <v>186</v>
      </c>
      <c r="B29" s="132">
        <f>B30+B31</f>
        <v>1500000</v>
      </c>
      <c r="C29" s="132">
        <f>C30+C31</f>
        <v>0</v>
      </c>
      <c r="D29" s="132">
        <f>D30+D31</f>
        <v>0</v>
      </c>
    </row>
    <row r="30" spans="1:4">
      <c r="A30" s="51" t="s">
        <v>187</v>
      </c>
      <c r="B30" s="192">
        <v>0</v>
      </c>
      <c r="C30" s="192">
        <v>0</v>
      </c>
      <c r="D30" s="192">
        <v>0</v>
      </c>
    </row>
    <row r="31" spans="1:4">
      <c r="A31" s="51" t="s">
        <v>188</v>
      </c>
      <c r="B31" s="192">
        <v>1500000</v>
      </c>
      <c r="C31" s="192">
        <v>0</v>
      </c>
      <c r="D31" s="192">
        <v>0</v>
      </c>
    </row>
    <row r="32" spans="1:4">
      <c r="A32" s="52"/>
      <c r="B32" s="52"/>
      <c r="C32" s="52"/>
      <c r="D32" s="52"/>
    </row>
    <row r="33" spans="1:4">
      <c r="A33" s="53" t="s">
        <v>189</v>
      </c>
      <c r="B33" s="132">
        <f>B25+B29</f>
        <v>-18500000</v>
      </c>
      <c r="C33" s="132">
        <f>C25+C29</f>
        <v>701625.9999999404</v>
      </c>
      <c r="D33" s="132">
        <f>D25+D29</f>
        <v>17869886.969999969</v>
      </c>
    </row>
    <row r="34" spans="1:4">
      <c r="A34" s="56"/>
      <c r="B34" s="56"/>
      <c r="C34" s="56"/>
      <c r="D34" s="56"/>
    </row>
    <row r="35" spans="1:4">
      <c r="A35" s="78"/>
    </row>
    <row r="36" spans="1:4" ht="30">
      <c r="A36" s="104" t="s">
        <v>183</v>
      </c>
      <c r="B36" s="43" t="s">
        <v>190</v>
      </c>
      <c r="C36" s="43" t="s">
        <v>167</v>
      </c>
      <c r="D36" s="43" t="s">
        <v>182</v>
      </c>
    </row>
    <row r="37" spans="1:4">
      <c r="A37" s="53" t="s">
        <v>191</v>
      </c>
      <c r="B37" s="132">
        <f>B38+B39</f>
        <v>0</v>
      </c>
      <c r="C37" s="132">
        <f>C38+C39</f>
        <v>15000000</v>
      </c>
      <c r="D37" s="132">
        <f>D38+D39</f>
        <v>15000000</v>
      </c>
    </row>
    <row r="38" spans="1:4">
      <c r="A38" s="51" t="s">
        <v>192</v>
      </c>
      <c r="B38" s="193">
        <v>0</v>
      </c>
      <c r="C38" s="193">
        <v>0</v>
      </c>
      <c r="D38" s="193">
        <v>0</v>
      </c>
    </row>
    <row r="39" spans="1:4">
      <c r="A39" s="51" t="s">
        <v>193</v>
      </c>
      <c r="B39" s="193">
        <v>0</v>
      </c>
      <c r="C39" s="193">
        <v>15000000</v>
      </c>
      <c r="D39" s="193">
        <v>15000000</v>
      </c>
    </row>
    <row r="40" spans="1:4">
      <c r="A40" s="53" t="s">
        <v>194</v>
      </c>
      <c r="B40" s="132">
        <f>B41+B42</f>
        <v>1500000</v>
      </c>
      <c r="C40" s="132">
        <f>C41+C42</f>
        <v>0</v>
      </c>
      <c r="D40" s="132">
        <f>D41+D42</f>
        <v>0</v>
      </c>
    </row>
    <row r="41" spans="1:4">
      <c r="A41" s="51" t="s">
        <v>195</v>
      </c>
      <c r="B41" s="194">
        <v>0</v>
      </c>
      <c r="C41" s="194">
        <v>0</v>
      </c>
      <c r="D41" s="194">
        <v>0</v>
      </c>
    </row>
    <row r="42" spans="1:4">
      <c r="A42" s="51" t="s">
        <v>196</v>
      </c>
      <c r="B42" s="194">
        <v>1500000</v>
      </c>
      <c r="C42" s="194">
        <v>0</v>
      </c>
      <c r="D42" s="194">
        <v>0</v>
      </c>
    </row>
    <row r="43" spans="1:4">
      <c r="A43" s="52"/>
      <c r="B43" s="52"/>
      <c r="C43" s="52"/>
      <c r="D43" s="52"/>
    </row>
    <row r="44" spans="1:4">
      <c r="A44" s="53" t="s">
        <v>197</v>
      </c>
      <c r="B44" s="132">
        <f>B37-B40</f>
        <v>-1500000</v>
      </c>
      <c r="C44" s="132">
        <f>C37-C40</f>
        <v>15000000</v>
      </c>
      <c r="D44" s="132">
        <f>D37-D40</f>
        <v>15000000</v>
      </c>
    </row>
    <row r="45" spans="1:4">
      <c r="A45" s="128"/>
      <c r="B45" s="56"/>
      <c r="C45" s="56"/>
      <c r="D45" s="56"/>
    </row>
    <row r="46" spans="1:4"/>
    <row r="47" spans="1:4" ht="30">
      <c r="A47" s="104" t="s">
        <v>183</v>
      </c>
      <c r="B47" s="43" t="s">
        <v>190</v>
      </c>
      <c r="C47" s="43" t="s">
        <v>167</v>
      </c>
      <c r="D47" s="43" t="s">
        <v>182</v>
      </c>
    </row>
    <row r="48" spans="1:4">
      <c r="A48" s="111" t="s">
        <v>198</v>
      </c>
      <c r="B48" s="187">
        <f>B9</f>
        <v>190120006.28999999</v>
      </c>
      <c r="C48" s="187">
        <f>C9</f>
        <v>154197668.78999999</v>
      </c>
      <c r="D48" s="187">
        <f>D9</f>
        <v>154197668.78999999</v>
      </c>
    </row>
    <row r="49" spans="1:4">
      <c r="A49" s="112" t="s">
        <v>199</v>
      </c>
      <c r="B49" s="132">
        <f>B50-B51</f>
        <v>0</v>
      </c>
      <c r="C49" s="132">
        <f>C50-C51</f>
        <v>0</v>
      </c>
      <c r="D49" s="132">
        <f>D50-D51</f>
        <v>0</v>
      </c>
    </row>
    <row r="50" spans="1:4">
      <c r="A50" s="113" t="s">
        <v>192</v>
      </c>
      <c r="B50" s="195">
        <v>0</v>
      </c>
      <c r="C50" s="195">
        <v>0</v>
      </c>
      <c r="D50" s="195">
        <v>0</v>
      </c>
    </row>
    <row r="51" spans="1:4">
      <c r="A51" s="113" t="s">
        <v>195</v>
      </c>
      <c r="B51" s="195">
        <v>0</v>
      </c>
      <c r="C51" s="195">
        <v>0</v>
      </c>
      <c r="D51" s="195">
        <v>0</v>
      </c>
    </row>
    <row r="52" spans="1:4">
      <c r="A52" s="52"/>
      <c r="B52" s="52"/>
      <c r="C52" s="52"/>
      <c r="D52" s="52"/>
    </row>
    <row r="53" spans="1:4">
      <c r="A53" s="51" t="s">
        <v>172</v>
      </c>
      <c r="B53" s="131">
        <f>B14</f>
        <v>210120006.28999999</v>
      </c>
      <c r="C53" s="131">
        <f>C14</f>
        <v>135661018.27000001</v>
      </c>
      <c r="D53" s="131">
        <f>D14</f>
        <v>131369631.45</v>
      </c>
    </row>
    <row r="54" spans="1:4">
      <c r="A54" s="52"/>
      <c r="B54" s="52"/>
      <c r="C54" s="52"/>
      <c r="D54" s="52"/>
    </row>
    <row r="55" spans="1:4">
      <c r="A55" s="51" t="s">
        <v>175</v>
      </c>
      <c r="B55" s="110">
        <f>B18</f>
        <v>0</v>
      </c>
      <c r="C55" s="131">
        <f>C18</f>
        <v>18814788.579999998</v>
      </c>
      <c r="D55" s="131">
        <f>D18</f>
        <v>18814788.579999998</v>
      </c>
    </row>
    <row r="56" spans="1:4">
      <c r="A56" s="52"/>
      <c r="B56" s="52"/>
      <c r="C56" s="52"/>
      <c r="D56" s="52"/>
    </row>
    <row r="57" spans="1:4" ht="32.25" customHeight="1">
      <c r="A57" s="107" t="s">
        <v>201</v>
      </c>
      <c r="B57" s="132">
        <f>B48+B49-B53+B55</f>
        <v>-20000000</v>
      </c>
      <c r="C57" s="132">
        <f>C48+C49-C53+C55</f>
        <v>37351439.099999979</v>
      </c>
      <c r="D57" s="132">
        <f>D48+D49-D53+D55</f>
        <v>41642825.919999987</v>
      </c>
    </row>
    <row r="58" spans="1:4">
      <c r="A58" s="59"/>
      <c r="B58" s="59"/>
      <c r="C58" s="59"/>
      <c r="D58" s="59"/>
    </row>
    <row r="59" spans="1:4" ht="30" customHeight="1">
      <c r="A59" s="107" t="s">
        <v>200</v>
      </c>
      <c r="B59" s="132">
        <f>B57-B49</f>
        <v>-20000000</v>
      </c>
      <c r="C59" s="132">
        <f>C57-C49</f>
        <v>37351439.099999979</v>
      </c>
      <c r="D59" s="132">
        <f>D57-D49</f>
        <v>41642825.919999987</v>
      </c>
    </row>
    <row r="60" spans="1:4">
      <c r="A60" s="56"/>
      <c r="B60" s="56"/>
      <c r="C60" s="56"/>
      <c r="D60" s="56"/>
    </row>
    <row r="61" spans="1:4"/>
    <row r="62" spans="1:4" ht="30">
      <c r="A62" s="104" t="s">
        <v>183</v>
      </c>
      <c r="B62" s="43" t="s">
        <v>190</v>
      </c>
      <c r="C62" s="43" t="s">
        <v>167</v>
      </c>
      <c r="D62" s="43" t="s">
        <v>182</v>
      </c>
    </row>
    <row r="63" spans="1:4">
      <c r="A63" s="111" t="s">
        <v>170</v>
      </c>
      <c r="B63" s="189">
        <f>B10</f>
        <v>242751517.66</v>
      </c>
      <c r="C63" s="189">
        <f>C10</f>
        <v>160739972.38</v>
      </c>
      <c r="D63" s="189">
        <f>D10</f>
        <v>160739972.38</v>
      </c>
    </row>
    <row r="64" spans="1:4" ht="30">
      <c r="A64" s="112" t="s">
        <v>202</v>
      </c>
      <c r="B64" s="186">
        <f>B65-B66</f>
        <v>-1500000</v>
      </c>
      <c r="C64" s="186">
        <f>C65-C66</f>
        <v>15000000</v>
      </c>
      <c r="D64" s="186">
        <f>D65-D66</f>
        <v>15000000</v>
      </c>
    </row>
    <row r="65" spans="1:4">
      <c r="A65" s="113" t="s">
        <v>193</v>
      </c>
      <c r="B65" s="196">
        <v>0</v>
      </c>
      <c r="C65" s="196">
        <v>15000000</v>
      </c>
      <c r="D65" s="196">
        <v>15000000</v>
      </c>
    </row>
    <row r="66" spans="1:4">
      <c r="A66" s="113" t="s">
        <v>196</v>
      </c>
      <c r="B66" s="196">
        <v>1500000</v>
      </c>
      <c r="C66" s="196">
        <v>0</v>
      </c>
      <c r="D66" s="196">
        <v>0</v>
      </c>
    </row>
    <row r="67" spans="1:4">
      <c r="A67" s="52"/>
      <c r="B67" s="12"/>
      <c r="C67" s="12"/>
      <c r="D67" s="12"/>
    </row>
    <row r="68" spans="1:4">
      <c r="A68" s="51" t="s">
        <v>203</v>
      </c>
      <c r="B68" s="185">
        <f>B15</f>
        <v>242751517.66</v>
      </c>
      <c r="C68" s="185">
        <f>C15</f>
        <v>178574996.90000001</v>
      </c>
      <c r="D68" s="185">
        <f>D15</f>
        <v>165698122.75</v>
      </c>
    </row>
    <row r="69" spans="1:4">
      <c r="A69" s="52"/>
      <c r="B69" s="12"/>
      <c r="C69" s="12"/>
      <c r="D69" s="12"/>
    </row>
    <row r="70" spans="1:4">
      <c r="A70" s="51" t="s">
        <v>176</v>
      </c>
      <c r="B70" s="109">
        <f>B19</f>
        <v>0</v>
      </c>
      <c r="C70" s="185">
        <f>C19</f>
        <v>110636987.33</v>
      </c>
      <c r="D70" s="185">
        <f>D19</f>
        <v>110636987.33</v>
      </c>
    </row>
    <row r="71" spans="1:4">
      <c r="A71" s="52"/>
      <c r="B71" s="12"/>
      <c r="C71" s="12"/>
      <c r="D71" s="12"/>
    </row>
    <row r="72" spans="1:4" ht="30" customHeight="1">
      <c r="A72" s="107" t="s">
        <v>205</v>
      </c>
      <c r="B72" s="186">
        <f>B63+B64-B68+B70</f>
        <v>-1500000</v>
      </c>
      <c r="C72" s="186">
        <f>C63+C64-C68+C70</f>
        <v>107801962.80999999</v>
      </c>
      <c r="D72" s="186">
        <f>D63+D64-D68+D70</f>
        <v>120678836.95999999</v>
      </c>
    </row>
    <row r="73" spans="1:4">
      <c r="A73" s="52"/>
      <c r="B73" s="12"/>
      <c r="C73" s="12"/>
      <c r="D73" s="12"/>
    </row>
    <row r="74" spans="1:4" ht="30" customHeight="1">
      <c r="A74" s="107" t="s">
        <v>204</v>
      </c>
      <c r="B74" s="186">
        <f>B72-B64</f>
        <v>0</v>
      </c>
      <c r="C74" s="186">
        <f>C72-C64</f>
        <v>92801962.809999987</v>
      </c>
      <c r="D74" s="186">
        <f>D72-D64</f>
        <v>105678836.95999999</v>
      </c>
    </row>
    <row r="75" spans="1:4">
      <c r="A75" s="56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432871523.94999999</v>
      </c>
      <c r="Q2" s="18">
        <f>'Formato 4'!C8</f>
        <v>314937641.16999996</v>
      </c>
      <c r="R2" s="18">
        <f>'Formato 4'!D8</f>
        <v>314937641.16999996</v>
      </c>
      <c r="S2" s="18"/>
      <c r="T2" s="18"/>
      <c r="U2" s="18"/>
      <c r="V2" s="18"/>
    </row>
    <row r="3" spans="1: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190120006.28999999</v>
      </c>
      <c r="Q3" s="18">
        <f>'Formato 4'!C9</f>
        <v>154197668.78999999</v>
      </c>
      <c r="R3" s="18">
        <f>'Formato 4'!D9</f>
        <v>154197668.78999999</v>
      </c>
      <c r="S3" s="18"/>
      <c r="T3" s="18"/>
      <c r="U3" s="18"/>
      <c r="V3" s="18"/>
    </row>
    <row r="4" spans="1:2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242751517.66</v>
      </c>
      <c r="Q4" s="18">
        <f>'Formato 4'!C10</f>
        <v>160739972.38</v>
      </c>
      <c r="R4" s="18">
        <f>'Formato 4'!D10</f>
        <v>160739972.38</v>
      </c>
      <c r="S4" s="18"/>
      <c r="T4" s="18"/>
      <c r="U4" s="18"/>
      <c r="V4" s="18"/>
    </row>
    <row r="5" spans="1:2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452871523.94999999</v>
      </c>
      <c r="Q6" s="18">
        <f>'Formato 4'!C13</f>
        <v>314236015.17000002</v>
      </c>
      <c r="R6" s="18">
        <f>'Formato 4'!D13</f>
        <v>297067754.19999999</v>
      </c>
      <c r="S6" s="18"/>
      <c r="T6" s="18"/>
      <c r="U6" s="18"/>
      <c r="V6" s="18"/>
      <c r="W6" s="18"/>
      <c r="X6" s="18"/>
      <c r="Y6" s="18"/>
    </row>
    <row r="7" spans="1:2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210120006.28999999</v>
      </c>
      <c r="Q7" s="18">
        <f>'Formato 4'!C14</f>
        <v>135661018.27000001</v>
      </c>
      <c r="R7" s="18">
        <f>'Formato 4'!D14</f>
        <v>131369631.45</v>
      </c>
    </row>
    <row r="8" spans="1:2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242751517.66</v>
      </c>
      <c r="Q8" s="18">
        <f>'Formato 4'!C15</f>
        <v>178574996.90000001</v>
      </c>
      <c r="R8" s="18">
        <f>'Formato 4'!D15</f>
        <v>165698122.75</v>
      </c>
    </row>
    <row r="9" spans="1:2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129451775.91</v>
      </c>
      <c r="R9" s="18">
        <f>'Formato 4'!D17</f>
        <v>129451775.91</v>
      </c>
    </row>
    <row r="10" spans="1: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18814788.579999998</v>
      </c>
      <c r="R10" s="18">
        <f>'Formato 4'!D18</f>
        <v>18814788.579999998</v>
      </c>
    </row>
    <row r="11" spans="1: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110636987.33</v>
      </c>
      <c r="R11" s="18">
        <f>'Formato 4'!D19</f>
        <v>110636987.33</v>
      </c>
    </row>
    <row r="12" spans="1:2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-20000000</v>
      </c>
      <c r="Q12" s="18">
        <f>'Formato 4'!C21</f>
        <v>130153401.90999994</v>
      </c>
      <c r="R12" s="18">
        <f>'Formato 4'!D21</f>
        <v>147321662.87999997</v>
      </c>
    </row>
    <row r="13" spans="1:2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-20000000</v>
      </c>
      <c r="Q13" s="18">
        <f>'Formato 4'!C23</f>
        <v>130153401.90999994</v>
      </c>
      <c r="R13" s="18">
        <f>'Formato 4'!D23</f>
        <v>147321662.87999997</v>
      </c>
    </row>
    <row r="14" spans="1:2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-20000000</v>
      </c>
      <c r="Q14" s="18">
        <f>'Formato 4'!C25</f>
        <v>701625.9999999404</v>
      </c>
      <c r="R14" s="18">
        <f>'Formato 4'!D25</f>
        <v>17869886.969999969</v>
      </c>
    </row>
    <row r="15" spans="1:2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1500000</v>
      </c>
      <c r="Q15">
        <f>'Formato 4'!C29</f>
        <v>0</v>
      </c>
      <c r="R15">
        <f>'Formato 4'!D29</f>
        <v>0</v>
      </c>
    </row>
    <row r="16" spans="1: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1500000</v>
      </c>
      <c r="Q17">
        <f>'Formato 4'!C31</f>
        <v>0</v>
      </c>
      <c r="R17">
        <f>'Formato 4'!D31</f>
        <v>0</v>
      </c>
    </row>
    <row r="18" spans="1:18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-18500000</v>
      </c>
      <c r="Q18">
        <f>'Formato 4'!C33</f>
        <v>701625.9999999404</v>
      </c>
      <c r="R18">
        <f>'Formato 4'!D33</f>
        <v>17869886.969999969</v>
      </c>
    </row>
    <row r="19" spans="1:18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15000000</v>
      </c>
      <c r="R19">
        <f>'Formato 4'!D37</f>
        <v>15000000</v>
      </c>
    </row>
    <row r="20" spans="1:18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15000000</v>
      </c>
      <c r="R21">
        <f>'Formato 4'!D39</f>
        <v>15000000</v>
      </c>
    </row>
    <row r="22" spans="1:18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1500000</v>
      </c>
      <c r="Q22">
        <f>'Formato 4'!C40</f>
        <v>0</v>
      </c>
      <c r="R22">
        <f>'Formato 4'!D40</f>
        <v>0</v>
      </c>
    </row>
    <row r="23" spans="1:18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1500000</v>
      </c>
      <c r="Q24">
        <f>'Formato 4'!C42</f>
        <v>0</v>
      </c>
      <c r="R24">
        <f>'Formato 4'!D42</f>
        <v>0</v>
      </c>
    </row>
    <row r="25" spans="1:18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-1500000</v>
      </c>
      <c r="Q25">
        <f>'Formato 4'!C44</f>
        <v>15000000</v>
      </c>
      <c r="R25">
        <f>'Formato 4'!D44</f>
        <v>15000000</v>
      </c>
    </row>
    <row r="26" spans="1:18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190120006.28999999</v>
      </c>
      <c r="Q26">
        <f>'Formato 4'!C48</f>
        <v>154197668.78999999</v>
      </c>
      <c r="R26">
        <f>'Formato 4'!D48</f>
        <v>154197668.78999999</v>
      </c>
    </row>
    <row r="27" spans="1:18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210120006.28999999</v>
      </c>
      <c r="Q30">
        <f>'Formato 4'!C53</f>
        <v>135661018.27000001</v>
      </c>
      <c r="R30">
        <f>'Formato 4'!D53</f>
        <v>131369631.45</v>
      </c>
    </row>
    <row r="31" spans="1:18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18814788.579999998</v>
      </c>
      <c r="R31">
        <f>'Formato 4'!D55</f>
        <v>18814788.579999998</v>
      </c>
    </row>
    <row r="32" spans="1:18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242751517.66</v>
      </c>
      <c r="Q32">
        <f>'Formato 4'!C63</f>
        <v>160739972.38</v>
      </c>
      <c r="R32">
        <f>'Formato 4'!D63</f>
        <v>160739972.38</v>
      </c>
    </row>
    <row r="33" spans="1:18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-1500000</v>
      </c>
      <c r="Q33">
        <f>'Formato 4'!C64</f>
        <v>15000000</v>
      </c>
      <c r="R33">
        <f>'Formato 4'!D64</f>
        <v>15000000</v>
      </c>
    </row>
    <row r="34" spans="1:18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15000000</v>
      </c>
      <c r="R34">
        <f>'Formato 4'!D65</f>
        <v>15000000</v>
      </c>
    </row>
    <row r="35" spans="1:18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1500000</v>
      </c>
      <c r="Q35">
        <f>'Formato 4'!C66</f>
        <v>0</v>
      </c>
      <c r="R35">
        <f>'Formato 4'!D66</f>
        <v>0</v>
      </c>
    </row>
    <row r="36" spans="1:18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242751517.66</v>
      </c>
      <c r="Q36">
        <f>'Formato 4'!C68</f>
        <v>178574996.90000001</v>
      </c>
      <c r="R36">
        <f>'Formato 4'!D68</f>
        <v>165698122.75</v>
      </c>
    </row>
    <row r="37" spans="1:18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110636987.33</v>
      </c>
      <c r="R37">
        <f>'Formato 4'!D70</f>
        <v>110636987.33</v>
      </c>
    </row>
    <row r="38" spans="1:18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-1500000</v>
      </c>
      <c r="Q38">
        <f>'Formato 4'!C72</f>
        <v>107801962.80999999</v>
      </c>
      <c r="R38">
        <f>'Formato 4'!D72</f>
        <v>120678836.95999999</v>
      </c>
    </row>
    <row r="39" spans="1:18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92801962.809999987</v>
      </c>
      <c r="R39">
        <f>'Formato 4'!D74</f>
        <v>105678836.95999999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9" customFormat="1" ht="37.5" customHeight="1">
      <c r="A1" s="245" t="s">
        <v>206</v>
      </c>
      <c r="B1" s="245"/>
      <c r="C1" s="245"/>
      <c r="D1" s="245"/>
      <c r="E1" s="245"/>
      <c r="F1" s="245"/>
      <c r="G1" s="245"/>
    </row>
    <row r="2" spans="1:8">
      <c r="A2" s="227" t="str">
        <f>ENTE_PUBLICO_A</f>
        <v>ORGANISMO, Gobierno del Estado de Guanajuato (a)</v>
      </c>
      <c r="B2" s="228"/>
      <c r="C2" s="228"/>
      <c r="D2" s="228"/>
      <c r="E2" s="228"/>
      <c r="F2" s="228"/>
      <c r="G2" s="229"/>
    </row>
    <row r="3" spans="1:8">
      <c r="A3" s="230" t="s">
        <v>207</v>
      </c>
      <c r="B3" s="231"/>
      <c r="C3" s="231"/>
      <c r="D3" s="231"/>
      <c r="E3" s="231"/>
      <c r="F3" s="231"/>
      <c r="G3" s="232"/>
    </row>
    <row r="4" spans="1:8">
      <c r="A4" s="233" t="str">
        <f>TRIMESTRE</f>
        <v>Del 1 de enero al 30 de septiembre de 2018 (b)</v>
      </c>
      <c r="B4" s="234"/>
      <c r="C4" s="234"/>
      <c r="D4" s="234"/>
      <c r="E4" s="234"/>
      <c r="F4" s="234"/>
      <c r="G4" s="235"/>
    </row>
    <row r="5" spans="1:8">
      <c r="A5" s="236" t="s">
        <v>118</v>
      </c>
      <c r="B5" s="237"/>
      <c r="C5" s="237"/>
      <c r="D5" s="237"/>
      <c r="E5" s="237"/>
      <c r="F5" s="237"/>
      <c r="G5" s="238"/>
    </row>
    <row r="6" spans="1:8">
      <c r="A6" s="242" t="s">
        <v>214</v>
      </c>
      <c r="B6" s="244" t="s">
        <v>208</v>
      </c>
      <c r="C6" s="244"/>
      <c r="D6" s="244"/>
      <c r="E6" s="244"/>
      <c r="F6" s="244"/>
      <c r="G6" s="244" t="s">
        <v>209</v>
      </c>
    </row>
    <row r="7" spans="1:8" ht="30">
      <c r="A7" s="243"/>
      <c r="B7" s="44" t="s">
        <v>210</v>
      </c>
      <c r="C7" s="43" t="s">
        <v>211</v>
      </c>
      <c r="D7" s="44" t="s">
        <v>212</v>
      </c>
      <c r="E7" s="44" t="s">
        <v>167</v>
      </c>
      <c r="F7" s="44" t="s">
        <v>213</v>
      </c>
      <c r="G7" s="244"/>
    </row>
    <row r="8" spans="1:8">
      <c r="A8" s="50" t="s">
        <v>215</v>
      </c>
      <c r="B8" s="12"/>
      <c r="C8" s="12"/>
      <c r="D8" s="12"/>
      <c r="E8" s="12"/>
      <c r="F8" s="12"/>
      <c r="G8" s="12"/>
    </row>
    <row r="9" spans="1:8">
      <c r="A9" s="51" t="s">
        <v>216</v>
      </c>
      <c r="B9" s="130">
        <v>17139871.98</v>
      </c>
      <c r="C9" s="130">
        <v>133519.37</v>
      </c>
      <c r="D9" s="130">
        <f>B9+C9</f>
        <v>17273391.350000001</v>
      </c>
      <c r="E9" s="130">
        <v>16438679.23</v>
      </c>
      <c r="F9" s="130">
        <v>16438679.23</v>
      </c>
      <c r="G9" s="130">
        <f>F9-B9</f>
        <v>-701192.75</v>
      </c>
      <c r="H9" s="8"/>
    </row>
    <row r="10" spans="1:8">
      <c r="A10" s="51" t="s">
        <v>217</v>
      </c>
      <c r="B10" s="130">
        <v>0</v>
      </c>
      <c r="C10" s="130">
        <v>0</v>
      </c>
      <c r="D10" s="130">
        <f t="shared" ref="D10:D15" si="0">B10+C10</f>
        <v>0</v>
      </c>
      <c r="E10" s="130">
        <v>0</v>
      </c>
      <c r="F10" s="130">
        <v>0</v>
      </c>
      <c r="G10" s="130">
        <f t="shared" ref="G10:G15" si="1">F10-B10</f>
        <v>0</v>
      </c>
    </row>
    <row r="11" spans="1:8">
      <c r="A11" s="51" t="s">
        <v>218</v>
      </c>
      <c r="B11" s="130">
        <v>4683157.54</v>
      </c>
      <c r="C11" s="130">
        <v>1194471.01</v>
      </c>
      <c r="D11" s="130">
        <f t="shared" si="0"/>
        <v>5877628.5499999998</v>
      </c>
      <c r="E11" s="130">
        <v>5262130.46</v>
      </c>
      <c r="F11" s="130">
        <v>5262130.46</v>
      </c>
      <c r="G11" s="130">
        <f t="shared" si="1"/>
        <v>578972.91999999993</v>
      </c>
    </row>
    <row r="12" spans="1:8">
      <c r="A12" s="51" t="s">
        <v>219</v>
      </c>
      <c r="B12" s="130">
        <v>24293047.43</v>
      </c>
      <c r="C12" s="130">
        <v>293226.11</v>
      </c>
      <c r="D12" s="139">
        <f t="shared" si="0"/>
        <v>24586273.539999999</v>
      </c>
      <c r="E12" s="130">
        <v>16542201.880000001</v>
      </c>
      <c r="F12" s="130">
        <v>16542201.880000001</v>
      </c>
      <c r="G12" s="130">
        <f t="shared" si="1"/>
        <v>-7750845.5499999989</v>
      </c>
    </row>
    <row r="13" spans="1:8">
      <c r="A13" s="51" t="s">
        <v>220</v>
      </c>
      <c r="B13" s="130">
        <v>3214454.9</v>
      </c>
      <c r="C13" s="130">
        <v>746430.82</v>
      </c>
      <c r="D13" s="139">
        <f t="shared" si="0"/>
        <v>3960885.7199999997</v>
      </c>
      <c r="E13" s="130">
        <v>3201186.06</v>
      </c>
      <c r="F13" s="130">
        <v>3201186.06</v>
      </c>
      <c r="G13" s="130">
        <f t="shared" si="1"/>
        <v>-13268.839999999851</v>
      </c>
    </row>
    <row r="14" spans="1:8">
      <c r="A14" s="51" t="s">
        <v>221</v>
      </c>
      <c r="B14" s="130">
        <v>2665994.4500000002</v>
      </c>
      <c r="C14" s="130">
        <v>-657108.68999999994</v>
      </c>
      <c r="D14" s="139">
        <f t="shared" si="0"/>
        <v>2008885.7600000002</v>
      </c>
      <c r="E14" s="130">
        <v>1038806.91</v>
      </c>
      <c r="F14" s="130">
        <v>1038806.91</v>
      </c>
      <c r="G14" s="130">
        <f t="shared" si="1"/>
        <v>-1627187.54</v>
      </c>
    </row>
    <row r="15" spans="1:8">
      <c r="A15" s="51" t="s">
        <v>222</v>
      </c>
      <c r="B15" s="130">
        <v>0</v>
      </c>
      <c r="C15" s="130">
        <v>0</v>
      </c>
      <c r="D15" s="139">
        <f t="shared" si="0"/>
        <v>0</v>
      </c>
      <c r="E15" s="130">
        <v>0</v>
      </c>
      <c r="F15" s="130">
        <v>0</v>
      </c>
      <c r="G15" s="130">
        <f t="shared" si="1"/>
        <v>0</v>
      </c>
    </row>
    <row r="16" spans="1:8">
      <c r="A16" s="10" t="s">
        <v>275</v>
      </c>
      <c r="B16" s="131">
        <f t="shared" ref="B16:G16" si="2">SUM(B17:B27)</f>
        <v>135548297.78999999</v>
      </c>
      <c r="C16" s="131">
        <f t="shared" si="2"/>
        <v>1922452.2099999962</v>
      </c>
      <c r="D16" s="131">
        <f t="shared" si="2"/>
        <v>137470750</v>
      </c>
      <c r="E16" s="131">
        <f t="shared" si="2"/>
        <v>108012354.72999999</v>
      </c>
      <c r="F16" s="131">
        <f t="shared" si="2"/>
        <v>108012354.72999999</v>
      </c>
      <c r="G16" s="131">
        <f t="shared" si="2"/>
        <v>-27535943.06000001</v>
      </c>
    </row>
    <row r="17" spans="1:7">
      <c r="A17" s="60" t="s">
        <v>223</v>
      </c>
      <c r="B17" s="140">
        <v>89678668.840000004</v>
      </c>
      <c r="C17" s="130">
        <f>D17-B17</f>
        <v>3093249.1599999964</v>
      </c>
      <c r="D17" s="140">
        <v>92771918</v>
      </c>
      <c r="E17" s="141">
        <v>73304323.409999996</v>
      </c>
      <c r="F17" s="141">
        <v>73304323.409999996</v>
      </c>
      <c r="G17" s="130">
        <f t="shared" ref="G17:G27" si="3">F17-B17</f>
        <v>-16374345.430000007</v>
      </c>
    </row>
    <row r="18" spans="1:7">
      <c r="A18" s="60" t="s">
        <v>224</v>
      </c>
      <c r="B18" s="140">
        <v>21841740.879999999</v>
      </c>
      <c r="C18" s="130">
        <f t="shared" ref="C18:C26" si="4">D18-B18</f>
        <v>654589.12000000104</v>
      </c>
      <c r="D18" s="140">
        <v>22496330</v>
      </c>
      <c r="E18" s="141">
        <v>18135136.469999999</v>
      </c>
      <c r="F18" s="141">
        <v>18135136.469999999</v>
      </c>
      <c r="G18" s="130">
        <f t="shared" si="3"/>
        <v>-3706604.41</v>
      </c>
    </row>
    <row r="19" spans="1:7">
      <c r="A19" s="60" t="s">
        <v>225</v>
      </c>
      <c r="B19" s="140">
        <v>6757418.9199999999</v>
      </c>
      <c r="C19" s="130">
        <f t="shared" si="4"/>
        <v>702603.08000000007</v>
      </c>
      <c r="D19" s="140">
        <v>7460022</v>
      </c>
      <c r="E19" s="141">
        <v>5143151.92</v>
      </c>
      <c r="F19" s="141">
        <v>5143151.92</v>
      </c>
      <c r="G19" s="130">
        <f t="shared" si="3"/>
        <v>-1614267</v>
      </c>
    </row>
    <row r="20" spans="1:7">
      <c r="A20" s="60" t="s">
        <v>226</v>
      </c>
      <c r="B20" s="140">
        <v>0</v>
      </c>
      <c r="C20" s="130">
        <f t="shared" si="4"/>
        <v>0</v>
      </c>
      <c r="D20" s="140">
        <v>0</v>
      </c>
      <c r="E20" s="141">
        <v>0</v>
      </c>
      <c r="F20" s="141">
        <v>0</v>
      </c>
      <c r="G20" s="130">
        <f t="shared" si="3"/>
        <v>0</v>
      </c>
    </row>
    <row r="21" spans="1:7">
      <c r="A21" s="60" t="s">
        <v>227</v>
      </c>
      <c r="B21" s="140">
        <v>0</v>
      </c>
      <c r="C21" s="130">
        <f t="shared" si="4"/>
        <v>0</v>
      </c>
      <c r="D21" s="140">
        <v>0</v>
      </c>
      <c r="E21" s="141">
        <v>0</v>
      </c>
      <c r="F21" s="141">
        <v>0</v>
      </c>
      <c r="G21" s="130">
        <f t="shared" si="3"/>
        <v>0</v>
      </c>
    </row>
    <row r="22" spans="1:7">
      <c r="A22" s="60" t="s">
        <v>228</v>
      </c>
      <c r="B22" s="140">
        <v>2059467.57</v>
      </c>
      <c r="C22" s="130">
        <f t="shared" si="4"/>
        <v>83402.429999999935</v>
      </c>
      <c r="D22" s="140">
        <v>2142870</v>
      </c>
      <c r="E22" s="141">
        <v>1675083.72</v>
      </c>
      <c r="F22" s="141">
        <v>1675083.72</v>
      </c>
      <c r="G22" s="130">
        <f t="shared" si="3"/>
        <v>-384383.85000000009</v>
      </c>
    </row>
    <row r="23" spans="1:7">
      <c r="A23" s="60" t="s">
        <v>229</v>
      </c>
      <c r="B23" s="140">
        <v>0</v>
      </c>
      <c r="C23" s="130">
        <f t="shared" si="4"/>
        <v>0</v>
      </c>
      <c r="D23" s="140">
        <v>0</v>
      </c>
      <c r="E23" s="141">
        <v>0</v>
      </c>
      <c r="F23" s="141">
        <v>0</v>
      </c>
      <c r="G23" s="130">
        <f t="shared" si="3"/>
        <v>0</v>
      </c>
    </row>
    <row r="24" spans="1:7">
      <c r="A24" s="60" t="s">
        <v>230</v>
      </c>
      <c r="B24" s="140">
        <v>0</v>
      </c>
      <c r="C24" s="130">
        <f t="shared" si="4"/>
        <v>0</v>
      </c>
      <c r="D24" s="140">
        <v>0</v>
      </c>
      <c r="E24" s="141">
        <v>0</v>
      </c>
      <c r="F24" s="141">
        <v>0</v>
      </c>
      <c r="G24" s="130">
        <f t="shared" si="3"/>
        <v>0</v>
      </c>
    </row>
    <row r="25" spans="1:7">
      <c r="A25" s="60" t="s">
        <v>231</v>
      </c>
      <c r="B25" s="140">
        <v>4824685.12</v>
      </c>
      <c r="C25" s="130">
        <f t="shared" si="4"/>
        <v>-205034.12000000011</v>
      </c>
      <c r="D25" s="140">
        <v>4619651</v>
      </c>
      <c r="E25" s="141">
        <v>3428801.21</v>
      </c>
      <c r="F25" s="141">
        <v>3428801.21</v>
      </c>
      <c r="G25" s="130">
        <f t="shared" si="3"/>
        <v>-1395883.9100000001</v>
      </c>
    </row>
    <row r="26" spans="1:7">
      <c r="A26" s="60" t="s">
        <v>232</v>
      </c>
      <c r="B26" s="140">
        <v>10386316.460000001</v>
      </c>
      <c r="C26" s="130">
        <f t="shared" si="4"/>
        <v>-2406357.4600000009</v>
      </c>
      <c r="D26" s="140">
        <v>7979959</v>
      </c>
      <c r="E26" s="141">
        <v>6325858</v>
      </c>
      <c r="F26" s="141">
        <v>6325858</v>
      </c>
      <c r="G26" s="130">
        <f t="shared" si="3"/>
        <v>-4060458.4600000009</v>
      </c>
    </row>
    <row r="27" spans="1:7">
      <c r="A27" s="60" t="s">
        <v>233</v>
      </c>
      <c r="B27" s="140">
        <v>0</v>
      </c>
      <c r="C27" s="141">
        <v>0</v>
      </c>
      <c r="D27" s="139">
        <f t="shared" ref="D27" si="5">B27+C27</f>
        <v>0</v>
      </c>
      <c r="E27" s="141">
        <v>0</v>
      </c>
      <c r="F27" s="141">
        <v>0</v>
      </c>
      <c r="G27" s="130">
        <f t="shared" si="3"/>
        <v>0</v>
      </c>
    </row>
    <row r="28" spans="1:7">
      <c r="A28" s="51" t="s">
        <v>234</v>
      </c>
      <c r="B28" s="131">
        <f t="shared" ref="B28:G28" si="6">SUM(B29:B33)</f>
        <v>2575182.2000000002</v>
      </c>
      <c r="C28" s="131">
        <f t="shared" si="6"/>
        <v>127330.81999999995</v>
      </c>
      <c r="D28" s="131">
        <f t="shared" si="6"/>
        <v>2702513.02</v>
      </c>
      <c r="E28" s="131">
        <f t="shared" si="6"/>
        <v>2237309.52</v>
      </c>
      <c r="F28" s="131">
        <f t="shared" si="6"/>
        <v>2237309.52</v>
      </c>
      <c r="G28" s="131">
        <f t="shared" si="6"/>
        <v>-337872.68000000005</v>
      </c>
    </row>
    <row r="29" spans="1:7">
      <c r="A29" s="60" t="s">
        <v>235</v>
      </c>
      <c r="B29" s="140">
        <v>36057.019999999997</v>
      </c>
      <c r="C29" s="142">
        <v>0</v>
      </c>
      <c r="D29" s="140">
        <v>36057.019999999997</v>
      </c>
      <c r="E29" s="141">
        <v>14321.86</v>
      </c>
      <c r="F29" s="141">
        <v>14321.86</v>
      </c>
      <c r="G29" s="130">
        <f t="shared" ref="G29:G34" si="7">F29-B29</f>
        <v>-21735.159999999996</v>
      </c>
    </row>
    <row r="30" spans="1:7">
      <c r="A30" s="60" t="s">
        <v>236</v>
      </c>
      <c r="B30" s="140">
        <v>262080.36</v>
      </c>
      <c r="C30" s="142">
        <v>6768.640000000014</v>
      </c>
      <c r="D30" s="140">
        <v>268849</v>
      </c>
      <c r="E30" s="141">
        <v>202433.31</v>
      </c>
      <c r="F30" s="141">
        <v>202433.31</v>
      </c>
      <c r="G30" s="130">
        <f t="shared" si="7"/>
        <v>-59647.049999999988</v>
      </c>
    </row>
    <row r="31" spans="1:7">
      <c r="A31" s="60" t="s">
        <v>237</v>
      </c>
      <c r="B31" s="140">
        <v>1362569.36</v>
      </c>
      <c r="C31" s="142">
        <v>330045.6399999999</v>
      </c>
      <c r="D31" s="140">
        <v>1692615</v>
      </c>
      <c r="E31" s="141">
        <v>1314162.53</v>
      </c>
      <c r="F31" s="141">
        <v>1314162.53</v>
      </c>
      <c r="G31" s="130">
        <f t="shared" si="7"/>
        <v>-48406.830000000075</v>
      </c>
    </row>
    <row r="32" spans="1:7">
      <c r="A32" s="60" t="s">
        <v>238</v>
      </c>
      <c r="B32" s="130">
        <v>0</v>
      </c>
      <c r="C32" s="130">
        <v>0</v>
      </c>
      <c r="D32" s="139">
        <f t="shared" ref="D32" si="8">B32+C32</f>
        <v>0</v>
      </c>
      <c r="E32" s="130">
        <v>0</v>
      </c>
      <c r="F32" s="130">
        <v>0</v>
      </c>
      <c r="G32" s="130">
        <f t="shared" si="7"/>
        <v>0</v>
      </c>
    </row>
    <row r="33" spans="1:8">
      <c r="A33" s="60" t="s">
        <v>239</v>
      </c>
      <c r="B33" s="140">
        <v>914475.46</v>
      </c>
      <c r="C33" s="130">
        <f>D33-B33</f>
        <v>-209483.45999999996</v>
      </c>
      <c r="D33" s="140">
        <v>704992</v>
      </c>
      <c r="E33" s="141">
        <v>706391.82</v>
      </c>
      <c r="F33" s="141">
        <v>706391.82</v>
      </c>
      <c r="G33" s="130">
        <f t="shared" si="7"/>
        <v>-208083.64</v>
      </c>
    </row>
    <row r="34" spans="1:8">
      <c r="A34" s="51" t="s">
        <v>240</v>
      </c>
      <c r="B34" s="130">
        <v>0</v>
      </c>
      <c r="C34" s="130">
        <v>0</v>
      </c>
      <c r="D34" s="139">
        <f t="shared" ref="D34" si="9">B34+C34</f>
        <v>0</v>
      </c>
      <c r="E34" s="130">
        <v>0</v>
      </c>
      <c r="F34" s="130">
        <v>0</v>
      </c>
      <c r="G34" s="130">
        <f t="shared" si="7"/>
        <v>0</v>
      </c>
    </row>
    <row r="35" spans="1:8">
      <c r="A35" s="51" t="s">
        <v>241</v>
      </c>
      <c r="B35" s="131">
        <f t="shared" ref="B35:G35" si="10">B36</f>
        <v>0</v>
      </c>
      <c r="C35" s="131">
        <f t="shared" si="10"/>
        <v>2465000</v>
      </c>
      <c r="D35" s="131">
        <f t="shared" si="10"/>
        <v>2465000</v>
      </c>
      <c r="E35" s="131">
        <f t="shared" si="10"/>
        <v>1465000</v>
      </c>
      <c r="F35" s="131">
        <f t="shared" si="10"/>
        <v>1465000</v>
      </c>
      <c r="G35" s="131">
        <f t="shared" si="10"/>
        <v>1465000</v>
      </c>
    </row>
    <row r="36" spans="1:8">
      <c r="A36" s="60" t="s">
        <v>242</v>
      </c>
      <c r="B36" s="130">
        <v>0</v>
      </c>
      <c r="C36" s="130">
        <v>2465000</v>
      </c>
      <c r="D36" s="139">
        <f t="shared" ref="D36" si="11">B36+C36</f>
        <v>2465000</v>
      </c>
      <c r="E36" s="130">
        <v>1465000</v>
      </c>
      <c r="F36" s="130">
        <v>1465000</v>
      </c>
      <c r="G36" s="130">
        <f>F36-B36</f>
        <v>1465000</v>
      </c>
    </row>
    <row r="37" spans="1:8">
      <c r="A37" s="51" t="s">
        <v>243</v>
      </c>
      <c r="B37" s="131">
        <f t="shared" ref="B37:G37" si="12">B38+B39</f>
        <v>0</v>
      </c>
      <c r="C37" s="131">
        <f t="shared" si="12"/>
        <v>0</v>
      </c>
      <c r="D37" s="131">
        <f t="shared" si="12"/>
        <v>0</v>
      </c>
      <c r="E37" s="131">
        <f t="shared" si="12"/>
        <v>0</v>
      </c>
      <c r="F37" s="131">
        <f t="shared" si="12"/>
        <v>0</v>
      </c>
      <c r="G37" s="131">
        <f t="shared" si="12"/>
        <v>0</v>
      </c>
    </row>
    <row r="38" spans="1:8">
      <c r="A38" s="60" t="s">
        <v>244</v>
      </c>
      <c r="B38" s="130">
        <v>0</v>
      </c>
      <c r="C38" s="130">
        <v>0</v>
      </c>
      <c r="D38" s="130">
        <f t="shared" ref="D38:D39" si="13">B38+C38</f>
        <v>0</v>
      </c>
      <c r="E38" s="130">
        <v>0</v>
      </c>
      <c r="F38" s="130">
        <v>0</v>
      </c>
      <c r="G38" s="130">
        <f t="shared" ref="G38:G39" si="14">F38-B38</f>
        <v>0</v>
      </c>
    </row>
    <row r="39" spans="1:8">
      <c r="A39" s="60" t="s">
        <v>245</v>
      </c>
      <c r="B39" s="130">
        <v>0</v>
      </c>
      <c r="C39" s="130">
        <v>0</v>
      </c>
      <c r="D39" s="130">
        <f t="shared" si="13"/>
        <v>0</v>
      </c>
      <c r="E39" s="130">
        <v>0</v>
      </c>
      <c r="F39" s="130">
        <v>0</v>
      </c>
      <c r="G39" s="130">
        <f t="shared" si="14"/>
        <v>0</v>
      </c>
    </row>
    <row r="40" spans="1:8">
      <c r="A40" s="52"/>
      <c r="B40" s="57"/>
      <c r="C40" s="57"/>
      <c r="D40" s="57"/>
      <c r="E40" s="57"/>
      <c r="F40" s="57"/>
      <c r="G40" s="57"/>
    </row>
    <row r="41" spans="1:8">
      <c r="A41" s="53" t="s">
        <v>276</v>
      </c>
      <c r="B41" s="132">
        <f t="shared" ref="B41:G41" si="15">SUM(B9,B10,B11,B12,B13,B14,B15,B16,B28,B34,B35,B37)</f>
        <v>190120006.28999999</v>
      </c>
      <c r="C41" s="132">
        <f t="shared" si="15"/>
        <v>6225321.6499999957</v>
      </c>
      <c r="D41" s="132">
        <f t="shared" si="15"/>
        <v>196345327.94</v>
      </c>
      <c r="E41" s="132">
        <f t="shared" si="15"/>
        <v>154197668.78999999</v>
      </c>
      <c r="F41" s="132">
        <f t="shared" si="15"/>
        <v>154197668.78999999</v>
      </c>
      <c r="G41" s="132">
        <f t="shared" si="15"/>
        <v>-35922337.500000007</v>
      </c>
    </row>
    <row r="42" spans="1:8">
      <c r="A42" s="53" t="s">
        <v>246</v>
      </c>
      <c r="B42" s="114"/>
      <c r="C42" s="114"/>
      <c r="D42" s="114"/>
      <c r="E42" s="114"/>
      <c r="F42" s="114"/>
      <c r="G42" s="58">
        <f>IF(G41&gt;0,G41,0)</f>
        <v>0</v>
      </c>
      <c r="H42" s="8"/>
    </row>
    <row r="43" spans="1:8">
      <c r="A43" s="52"/>
      <c r="B43" s="52"/>
      <c r="C43" s="52"/>
      <c r="D43" s="52"/>
      <c r="E43" s="52"/>
      <c r="F43" s="52"/>
      <c r="G43" s="52"/>
    </row>
    <row r="44" spans="1:8">
      <c r="A44" s="53" t="s">
        <v>247</v>
      </c>
      <c r="B44" s="52"/>
      <c r="C44" s="52"/>
      <c r="D44" s="52"/>
      <c r="E44" s="52"/>
      <c r="F44" s="52"/>
      <c r="G44" s="52"/>
    </row>
    <row r="45" spans="1:8">
      <c r="A45" s="51" t="s">
        <v>248</v>
      </c>
      <c r="B45" s="131">
        <f t="shared" ref="B45:G45" si="16">SUM(B46:B53)</f>
        <v>157911528.05000001</v>
      </c>
      <c r="C45" s="131">
        <f t="shared" si="16"/>
        <v>668429.94999999995</v>
      </c>
      <c r="D45" s="131">
        <f t="shared" si="16"/>
        <v>158579958</v>
      </c>
      <c r="E45" s="131">
        <f t="shared" si="16"/>
        <v>129900330</v>
      </c>
      <c r="F45" s="131">
        <f t="shared" si="16"/>
        <v>129900330</v>
      </c>
      <c r="G45" s="131">
        <f t="shared" si="16"/>
        <v>-28011198.049999997</v>
      </c>
    </row>
    <row r="46" spans="1:8">
      <c r="A46" s="64" t="s">
        <v>249</v>
      </c>
      <c r="B46" s="130">
        <v>0</v>
      </c>
      <c r="C46" s="130">
        <v>0</v>
      </c>
      <c r="D46" s="130">
        <f t="shared" ref="D46:D53" si="17">B46+C46</f>
        <v>0</v>
      </c>
      <c r="E46" s="130">
        <v>0</v>
      </c>
      <c r="F46" s="130">
        <v>0</v>
      </c>
      <c r="G46" s="130">
        <f t="shared" ref="G46:G53" si="18">F46-B46</f>
        <v>0</v>
      </c>
    </row>
    <row r="47" spans="1:8">
      <c r="A47" s="64" t="s">
        <v>250</v>
      </c>
      <c r="B47" s="130">
        <v>0</v>
      </c>
      <c r="C47" s="130">
        <v>0</v>
      </c>
      <c r="D47" s="130">
        <f t="shared" si="17"/>
        <v>0</v>
      </c>
      <c r="E47" s="130">
        <v>0</v>
      </c>
      <c r="F47" s="130">
        <v>0</v>
      </c>
      <c r="G47" s="130">
        <f t="shared" si="18"/>
        <v>0</v>
      </c>
    </row>
    <row r="48" spans="1:8">
      <c r="A48" s="64" t="s">
        <v>251</v>
      </c>
      <c r="B48" s="130">
        <v>70669652</v>
      </c>
      <c r="C48" s="130">
        <v>2432737</v>
      </c>
      <c r="D48" s="130">
        <f t="shared" si="17"/>
        <v>73102389</v>
      </c>
      <c r="E48" s="130">
        <v>65792151</v>
      </c>
      <c r="F48" s="130">
        <v>65792151</v>
      </c>
      <c r="G48" s="130">
        <f t="shared" si="18"/>
        <v>-4877501</v>
      </c>
    </row>
    <row r="49" spans="1:7" ht="30">
      <c r="A49" s="64" t="s">
        <v>252</v>
      </c>
      <c r="B49" s="130">
        <v>87241876.049999997</v>
      </c>
      <c r="C49" s="130">
        <v>-1764307.05</v>
      </c>
      <c r="D49" s="130">
        <f t="shared" si="17"/>
        <v>85477569</v>
      </c>
      <c r="E49" s="130">
        <v>64108179</v>
      </c>
      <c r="F49" s="130">
        <v>64108179</v>
      </c>
      <c r="G49" s="130">
        <f t="shared" si="18"/>
        <v>-23133697.049999997</v>
      </c>
    </row>
    <row r="50" spans="1:7">
      <c r="A50" s="64" t="s">
        <v>253</v>
      </c>
      <c r="B50" s="130">
        <v>0</v>
      </c>
      <c r="C50" s="130">
        <v>0</v>
      </c>
      <c r="D50" s="130">
        <f t="shared" si="17"/>
        <v>0</v>
      </c>
      <c r="E50" s="130">
        <v>0</v>
      </c>
      <c r="F50" s="130">
        <v>0</v>
      </c>
      <c r="G50" s="130">
        <f t="shared" si="18"/>
        <v>0</v>
      </c>
    </row>
    <row r="51" spans="1:7">
      <c r="A51" s="64" t="s">
        <v>254</v>
      </c>
      <c r="B51" s="130">
        <v>0</v>
      </c>
      <c r="C51" s="130">
        <v>0</v>
      </c>
      <c r="D51" s="130">
        <f t="shared" si="17"/>
        <v>0</v>
      </c>
      <c r="E51" s="130">
        <v>0</v>
      </c>
      <c r="F51" s="130">
        <v>0</v>
      </c>
      <c r="G51" s="130">
        <f t="shared" si="18"/>
        <v>0</v>
      </c>
    </row>
    <row r="52" spans="1:7">
      <c r="A52" s="46" t="s">
        <v>255</v>
      </c>
      <c r="B52" s="130">
        <v>0</v>
      </c>
      <c r="C52" s="130">
        <v>0</v>
      </c>
      <c r="D52" s="130">
        <f t="shared" si="17"/>
        <v>0</v>
      </c>
      <c r="E52" s="130">
        <v>0</v>
      </c>
      <c r="F52" s="130">
        <v>0</v>
      </c>
      <c r="G52" s="130">
        <f t="shared" si="18"/>
        <v>0</v>
      </c>
    </row>
    <row r="53" spans="1:7">
      <c r="A53" s="60" t="s">
        <v>256</v>
      </c>
      <c r="B53" s="130">
        <v>0</v>
      </c>
      <c r="C53" s="130">
        <v>0</v>
      </c>
      <c r="D53" s="130">
        <f t="shared" si="17"/>
        <v>0</v>
      </c>
      <c r="E53" s="130">
        <v>0</v>
      </c>
      <c r="F53" s="130">
        <v>0</v>
      </c>
      <c r="G53" s="130">
        <f t="shared" si="18"/>
        <v>0</v>
      </c>
    </row>
    <row r="54" spans="1:7">
      <c r="A54" s="51" t="s">
        <v>257</v>
      </c>
      <c r="B54" s="131">
        <f t="shared" ref="B54:G54" si="19">SUM(B55:B58)</f>
        <v>81343739.60999994</v>
      </c>
      <c r="C54" s="131">
        <f t="shared" si="19"/>
        <v>-38645053.880000003</v>
      </c>
      <c r="D54" s="131">
        <f t="shared" si="19"/>
        <v>42698685.729999997</v>
      </c>
      <c r="E54" s="131">
        <f t="shared" si="19"/>
        <v>28709930.42000002</v>
      </c>
      <c r="F54" s="131">
        <f t="shared" si="19"/>
        <v>28709930.42000002</v>
      </c>
      <c r="G54" s="131">
        <f t="shared" si="19"/>
        <v>-52633809.189999923</v>
      </c>
    </row>
    <row r="55" spans="1:7">
      <c r="A55" s="46" t="s">
        <v>258</v>
      </c>
      <c r="B55" s="130">
        <v>0</v>
      </c>
      <c r="C55" s="130">
        <v>0</v>
      </c>
      <c r="D55" s="130">
        <f t="shared" ref="D55:D57" si="20">B55+C55</f>
        <v>0</v>
      </c>
      <c r="E55" s="130">
        <v>0</v>
      </c>
      <c r="F55" s="130">
        <v>0</v>
      </c>
      <c r="G55" s="130">
        <f t="shared" ref="G55:G58" si="21">F55-B55</f>
        <v>0</v>
      </c>
    </row>
    <row r="56" spans="1:7">
      <c r="A56" s="64" t="s">
        <v>259</v>
      </c>
      <c r="B56" s="130">
        <v>0</v>
      </c>
      <c r="C56" s="130">
        <v>0</v>
      </c>
      <c r="D56" s="130">
        <f t="shared" si="20"/>
        <v>0</v>
      </c>
      <c r="E56" s="130">
        <v>0</v>
      </c>
      <c r="F56" s="130">
        <v>0</v>
      </c>
      <c r="G56" s="130">
        <f t="shared" si="21"/>
        <v>0</v>
      </c>
    </row>
    <row r="57" spans="1:7">
      <c r="A57" s="64" t="s">
        <v>260</v>
      </c>
      <c r="B57" s="130">
        <v>0</v>
      </c>
      <c r="C57" s="130">
        <v>0</v>
      </c>
      <c r="D57" s="130">
        <f t="shared" si="20"/>
        <v>0</v>
      </c>
      <c r="E57" s="130">
        <v>0</v>
      </c>
      <c r="F57" s="130">
        <v>0</v>
      </c>
      <c r="G57" s="130">
        <f t="shared" si="21"/>
        <v>0</v>
      </c>
    </row>
    <row r="58" spans="1:7">
      <c r="A58" s="46" t="s">
        <v>261</v>
      </c>
      <c r="B58" s="130">
        <v>81343739.60999994</v>
      </c>
      <c r="C58" s="130">
        <v>-38645053.880000003</v>
      </c>
      <c r="D58" s="130">
        <v>42698685.729999997</v>
      </c>
      <c r="E58" s="130">
        <v>28709930.42000002</v>
      </c>
      <c r="F58" s="130">
        <v>28709930.42000002</v>
      </c>
      <c r="G58" s="130">
        <f t="shared" si="21"/>
        <v>-52633809.189999923</v>
      </c>
    </row>
    <row r="59" spans="1:7">
      <c r="A59" s="51" t="s">
        <v>262</v>
      </c>
      <c r="B59" s="131">
        <f t="shared" ref="B59:G59" si="22">SUM(B60:B61)</f>
        <v>0</v>
      </c>
      <c r="C59" s="131">
        <f t="shared" si="22"/>
        <v>0</v>
      </c>
      <c r="D59" s="131">
        <f t="shared" si="22"/>
        <v>0</v>
      </c>
      <c r="E59" s="131">
        <f t="shared" si="22"/>
        <v>0</v>
      </c>
      <c r="F59" s="131">
        <f t="shared" si="22"/>
        <v>0</v>
      </c>
      <c r="G59" s="131">
        <f t="shared" si="22"/>
        <v>0</v>
      </c>
    </row>
    <row r="60" spans="1:7">
      <c r="A60" s="64" t="s">
        <v>263</v>
      </c>
      <c r="B60" s="130">
        <v>0</v>
      </c>
      <c r="C60" s="130">
        <v>0</v>
      </c>
      <c r="D60" s="130">
        <f t="shared" ref="D60:D63" si="23">B60+C60</f>
        <v>0</v>
      </c>
      <c r="E60" s="130">
        <v>0</v>
      </c>
      <c r="F60" s="130">
        <v>0</v>
      </c>
      <c r="G60" s="130">
        <f t="shared" ref="G60:G63" si="24">F60-B60</f>
        <v>0</v>
      </c>
    </row>
    <row r="61" spans="1:7">
      <c r="A61" s="64" t="s">
        <v>264</v>
      </c>
      <c r="B61" s="130">
        <v>0</v>
      </c>
      <c r="C61" s="130">
        <v>0</v>
      </c>
      <c r="D61" s="130">
        <f t="shared" si="23"/>
        <v>0</v>
      </c>
      <c r="E61" s="130">
        <v>0</v>
      </c>
      <c r="F61" s="130">
        <v>0</v>
      </c>
      <c r="G61" s="130">
        <f t="shared" si="24"/>
        <v>0</v>
      </c>
    </row>
    <row r="62" spans="1:7">
      <c r="A62" s="51" t="s">
        <v>265</v>
      </c>
      <c r="B62" s="130">
        <v>0</v>
      </c>
      <c r="C62" s="130">
        <v>0</v>
      </c>
      <c r="D62" s="130">
        <f t="shared" si="23"/>
        <v>0</v>
      </c>
      <c r="E62" s="130">
        <v>0</v>
      </c>
      <c r="F62" s="130">
        <v>0</v>
      </c>
      <c r="G62" s="130">
        <f t="shared" si="24"/>
        <v>0</v>
      </c>
    </row>
    <row r="63" spans="1:7">
      <c r="A63" s="51" t="s">
        <v>266</v>
      </c>
      <c r="B63" s="130">
        <v>3496250</v>
      </c>
      <c r="C63" s="130">
        <v>60000</v>
      </c>
      <c r="D63" s="130">
        <f t="shared" si="23"/>
        <v>3556250</v>
      </c>
      <c r="E63" s="130">
        <v>2129711.96</v>
      </c>
      <c r="F63" s="130">
        <v>2129711.96</v>
      </c>
      <c r="G63" s="130">
        <f t="shared" si="24"/>
        <v>-1366538.04</v>
      </c>
    </row>
    <row r="64" spans="1:7">
      <c r="A64" s="52"/>
      <c r="B64" s="52"/>
      <c r="C64" s="52"/>
      <c r="D64" s="52"/>
      <c r="E64" s="52"/>
      <c r="F64" s="52"/>
      <c r="G64" s="52"/>
    </row>
    <row r="65" spans="1:7">
      <c r="A65" s="53" t="s">
        <v>267</v>
      </c>
      <c r="B65" s="132">
        <f t="shared" ref="B65:G65" si="25">B45+B54+B59+B62+B63</f>
        <v>242751517.65999997</v>
      </c>
      <c r="C65" s="132">
        <f t="shared" si="25"/>
        <v>-37916623.93</v>
      </c>
      <c r="D65" s="132">
        <f t="shared" si="25"/>
        <v>204834893.72999999</v>
      </c>
      <c r="E65" s="132">
        <f t="shared" si="25"/>
        <v>160739972.38000003</v>
      </c>
      <c r="F65" s="132">
        <f t="shared" si="25"/>
        <v>160739972.38000003</v>
      </c>
      <c r="G65" s="132">
        <f t="shared" si="25"/>
        <v>-82011545.279999927</v>
      </c>
    </row>
    <row r="66" spans="1:7">
      <c r="A66" s="52"/>
      <c r="B66" s="52"/>
      <c r="C66" s="52"/>
      <c r="D66" s="52"/>
      <c r="E66" s="52"/>
      <c r="F66" s="52"/>
      <c r="G66" s="52"/>
    </row>
    <row r="67" spans="1:7">
      <c r="A67" s="53" t="s">
        <v>268</v>
      </c>
      <c r="B67" s="132">
        <f t="shared" ref="B67:G67" si="26">B68</f>
        <v>20000000</v>
      </c>
      <c r="C67" s="132">
        <f t="shared" si="26"/>
        <v>168352667.37</v>
      </c>
      <c r="D67" s="132">
        <f t="shared" si="26"/>
        <v>188352667.37</v>
      </c>
      <c r="E67" s="132">
        <f t="shared" si="26"/>
        <v>144451775.91</v>
      </c>
      <c r="F67" s="132">
        <f t="shared" si="26"/>
        <v>144451775.91</v>
      </c>
      <c r="G67" s="132">
        <f t="shared" si="26"/>
        <v>124451775.91</v>
      </c>
    </row>
    <row r="68" spans="1:7">
      <c r="A68" s="51" t="s">
        <v>269</v>
      </c>
      <c r="B68" s="130">
        <v>20000000</v>
      </c>
      <c r="C68" s="130">
        <v>168352667.37</v>
      </c>
      <c r="D68" s="130">
        <f t="shared" ref="D68" si="27">B68+C68</f>
        <v>188352667.37</v>
      </c>
      <c r="E68" s="130">
        <v>144451775.91</v>
      </c>
      <c r="F68" s="130">
        <v>144451775.91</v>
      </c>
      <c r="G68" s="130">
        <f>F68-B68</f>
        <v>124451775.91</v>
      </c>
    </row>
    <row r="69" spans="1:7">
      <c r="A69" s="52"/>
      <c r="B69" s="52"/>
      <c r="C69" s="52"/>
      <c r="D69" s="52"/>
      <c r="E69" s="52"/>
      <c r="F69" s="52"/>
      <c r="G69" s="52"/>
    </row>
    <row r="70" spans="1:7">
      <c r="A70" s="53" t="s">
        <v>270</v>
      </c>
      <c r="B70" s="132">
        <f t="shared" ref="B70:G70" si="28">B41+B65+B67</f>
        <v>452871523.94999993</v>
      </c>
      <c r="C70" s="132">
        <f t="shared" si="28"/>
        <v>136661365.09</v>
      </c>
      <c r="D70" s="132">
        <f t="shared" si="28"/>
        <v>589532889.03999996</v>
      </c>
      <c r="E70" s="132">
        <f t="shared" si="28"/>
        <v>459389417.08000004</v>
      </c>
      <c r="F70" s="132">
        <f t="shared" si="28"/>
        <v>459389417.08000004</v>
      </c>
      <c r="G70" s="132">
        <f t="shared" si="28"/>
        <v>6517893.1300000548</v>
      </c>
    </row>
    <row r="71" spans="1:7">
      <c r="A71" s="52"/>
      <c r="B71" s="52"/>
      <c r="C71" s="52"/>
      <c r="D71" s="52"/>
      <c r="E71" s="52"/>
      <c r="F71" s="52"/>
      <c r="G71" s="52"/>
    </row>
    <row r="72" spans="1:7">
      <c r="A72" s="53" t="s">
        <v>271</v>
      </c>
      <c r="B72" s="52"/>
      <c r="C72" s="52"/>
      <c r="D72" s="52"/>
      <c r="E72" s="52"/>
      <c r="F72" s="52"/>
      <c r="G72" s="52"/>
    </row>
    <row r="73" spans="1:7">
      <c r="A73" s="115" t="s">
        <v>272</v>
      </c>
      <c r="B73" s="130">
        <v>20000000</v>
      </c>
      <c r="C73" s="130">
        <v>30254959.870000001</v>
      </c>
      <c r="D73" s="130">
        <f t="shared" ref="D73:D74" si="29">B73+C73</f>
        <v>50254959.870000005</v>
      </c>
      <c r="E73" s="130">
        <v>33814788.579999998</v>
      </c>
      <c r="F73" s="130">
        <v>33814788.579999998</v>
      </c>
      <c r="G73" s="130">
        <f>F73-B73</f>
        <v>13814788.579999998</v>
      </c>
    </row>
    <row r="74" spans="1:7" ht="30">
      <c r="A74" s="115" t="s">
        <v>273</v>
      </c>
      <c r="B74" s="130">
        <v>0</v>
      </c>
      <c r="C74" s="130">
        <v>138097707.5</v>
      </c>
      <c r="D74" s="130">
        <f t="shared" si="29"/>
        <v>138097707.5</v>
      </c>
      <c r="E74" s="130">
        <v>110636987.33</v>
      </c>
      <c r="F74" s="130">
        <v>110636987.33</v>
      </c>
      <c r="G74" s="130">
        <f t="shared" ref="G74" si="30">F74-B74</f>
        <v>110636987.33</v>
      </c>
    </row>
    <row r="75" spans="1:7">
      <c r="A75" s="107" t="s">
        <v>274</v>
      </c>
      <c r="B75" s="132">
        <f t="shared" ref="B75:G75" si="31">B73+B74</f>
        <v>20000000</v>
      </c>
      <c r="C75" s="132">
        <f t="shared" si="31"/>
        <v>168352667.37</v>
      </c>
      <c r="D75" s="132">
        <f t="shared" si="31"/>
        <v>188352667.37</v>
      </c>
      <c r="E75" s="132">
        <f t="shared" si="31"/>
        <v>144451775.91</v>
      </c>
      <c r="F75" s="132">
        <f t="shared" si="31"/>
        <v>144451775.91</v>
      </c>
      <c r="G75" s="132">
        <f t="shared" si="31"/>
        <v>124451775.91</v>
      </c>
    </row>
    <row r="76" spans="1:7">
      <c r="A76" s="56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17139871.98</v>
      </c>
      <c r="Q3" s="18">
        <f>'Formato 5'!C9</f>
        <v>133519.37</v>
      </c>
      <c r="R3" s="18">
        <f>'Formato 5'!D9</f>
        <v>17273391.350000001</v>
      </c>
      <c r="S3" s="18">
        <f>'Formato 5'!E9</f>
        <v>16438679.23</v>
      </c>
      <c r="T3" s="18">
        <f>'Formato 5'!F9</f>
        <v>16438679.23</v>
      </c>
      <c r="U3" s="18">
        <f>'Formato 5'!G9</f>
        <v>-701192.75</v>
      </c>
      <c r="V3" s="18"/>
    </row>
    <row r="4" spans="1:2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4683157.54</v>
      </c>
      <c r="Q5" s="18">
        <f>'Formato 5'!C11</f>
        <v>1194471.01</v>
      </c>
      <c r="R5" s="18">
        <f>'Formato 5'!D11</f>
        <v>5877628.5499999998</v>
      </c>
      <c r="S5" s="18">
        <f>'Formato 5'!E11</f>
        <v>5262130.46</v>
      </c>
      <c r="T5" s="18">
        <f>'Formato 5'!F11</f>
        <v>5262130.46</v>
      </c>
      <c r="U5" s="18">
        <f>'Formato 5'!G11</f>
        <v>578972.91999999993</v>
      </c>
      <c r="V5" s="18"/>
    </row>
    <row r="6" spans="1:2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24293047.43</v>
      </c>
      <c r="Q6" s="18">
        <f>'Formato 5'!C12</f>
        <v>293226.11</v>
      </c>
      <c r="R6" s="18">
        <f>'Formato 5'!D12</f>
        <v>24586273.539999999</v>
      </c>
      <c r="S6" s="18">
        <f>'Formato 5'!E12</f>
        <v>16542201.880000001</v>
      </c>
      <c r="T6" s="18">
        <f>'Formato 5'!F12</f>
        <v>16542201.880000001</v>
      </c>
      <c r="U6" s="18">
        <f>'Formato 5'!G12</f>
        <v>-7750845.5499999989</v>
      </c>
      <c r="V6" s="18"/>
      <c r="W6" s="18"/>
      <c r="X6" s="18"/>
      <c r="Y6" s="18"/>
    </row>
    <row r="7" spans="1:2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3214454.9</v>
      </c>
      <c r="Q7" s="18">
        <f>'Formato 5'!C13</f>
        <v>746430.82</v>
      </c>
      <c r="R7" s="18">
        <f>'Formato 5'!D13</f>
        <v>3960885.7199999997</v>
      </c>
      <c r="S7" s="18">
        <f>'Formato 5'!E13</f>
        <v>3201186.06</v>
      </c>
      <c r="T7" s="18">
        <f>'Formato 5'!F13</f>
        <v>3201186.06</v>
      </c>
      <c r="U7" s="18">
        <f>'Formato 5'!G13</f>
        <v>-13268.839999999851</v>
      </c>
    </row>
    <row r="8" spans="1:2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2665994.4500000002</v>
      </c>
      <c r="Q8" s="18">
        <f>'Formato 5'!C14</f>
        <v>-657108.68999999994</v>
      </c>
      <c r="R8" s="18">
        <f>'Formato 5'!D14</f>
        <v>2008885.7600000002</v>
      </c>
      <c r="S8" s="18">
        <f>'Formato 5'!E14</f>
        <v>1038806.91</v>
      </c>
      <c r="T8" s="18">
        <f>'Formato 5'!F14</f>
        <v>1038806.91</v>
      </c>
      <c r="U8" s="18">
        <f>'Formato 5'!G14</f>
        <v>-1627187.54</v>
      </c>
    </row>
    <row r="9" spans="1:2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135548297.78999999</v>
      </c>
      <c r="Q10" s="18">
        <f>'Formato 5'!C16</f>
        <v>1922452.2099999962</v>
      </c>
      <c r="R10" s="18">
        <f>'Formato 5'!D16</f>
        <v>137470750</v>
      </c>
      <c r="S10" s="18">
        <f>'Formato 5'!E16</f>
        <v>108012354.72999999</v>
      </c>
      <c r="T10" s="18">
        <f>'Formato 5'!F16</f>
        <v>108012354.72999999</v>
      </c>
      <c r="U10" s="18">
        <f>'Formato 5'!G16</f>
        <v>-27535943.06000001</v>
      </c>
    </row>
    <row r="11" spans="1: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89678668.840000004</v>
      </c>
      <c r="Q11" s="18">
        <f>'Formato 5'!C17</f>
        <v>3093249.1599999964</v>
      </c>
      <c r="R11" s="18">
        <f>'Formato 5'!D17</f>
        <v>92771918</v>
      </c>
      <c r="S11" s="18">
        <f>'Formato 5'!E17</f>
        <v>73304323.409999996</v>
      </c>
      <c r="T11" s="18">
        <f>'Formato 5'!F17</f>
        <v>73304323.409999996</v>
      </c>
      <c r="U11" s="18">
        <f>'Formato 5'!G17</f>
        <v>-16374345.430000007</v>
      </c>
    </row>
    <row r="12" spans="1: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21841740.879999999</v>
      </c>
      <c r="Q12" s="18">
        <f>'Formato 5'!C18</f>
        <v>654589.12000000104</v>
      </c>
      <c r="R12" s="18">
        <f>'Formato 5'!D18</f>
        <v>22496330</v>
      </c>
      <c r="S12" s="18">
        <f>'Formato 5'!E18</f>
        <v>18135136.469999999</v>
      </c>
      <c r="T12" s="18">
        <f>'Formato 5'!F18</f>
        <v>18135136.469999999</v>
      </c>
      <c r="U12" s="18">
        <f>'Formato 5'!G18</f>
        <v>-3706604.41</v>
      </c>
    </row>
    <row r="13" spans="1: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6757418.9199999999</v>
      </c>
      <c r="Q13" s="18">
        <f>'Formato 5'!C19</f>
        <v>702603.08000000007</v>
      </c>
      <c r="R13" s="18">
        <f>'Formato 5'!D19</f>
        <v>7460022</v>
      </c>
      <c r="S13" s="18">
        <f>'Formato 5'!E19</f>
        <v>5143151.92</v>
      </c>
      <c r="T13" s="18">
        <f>'Formato 5'!F19</f>
        <v>5143151.92</v>
      </c>
      <c r="U13" s="18">
        <f>'Formato 5'!G19</f>
        <v>-1614267</v>
      </c>
    </row>
    <row r="14" spans="1: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2059467.57</v>
      </c>
      <c r="Q16" s="18">
        <f>'Formato 5'!C22</f>
        <v>83402.429999999935</v>
      </c>
      <c r="R16" s="18">
        <f>'Formato 5'!D22</f>
        <v>2142870</v>
      </c>
      <c r="S16" s="18">
        <f>'Formato 5'!E22</f>
        <v>1675083.72</v>
      </c>
      <c r="T16" s="18">
        <f>'Formato 5'!F22</f>
        <v>1675083.72</v>
      </c>
      <c r="U16" s="18">
        <f>'Formato 5'!G22</f>
        <v>-384383.85000000009</v>
      </c>
    </row>
    <row r="17" spans="1:21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4824685.12</v>
      </c>
      <c r="Q19" s="18">
        <f>'Formato 5'!C25</f>
        <v>-205034.12000000011</v>
      </c>
      <c r="R19" s="18">
        <f>'Formato 5'!D25</f>
        <v>4619651</v>
      </c>
      <c r="S19" s="18">
        <f>'Formato 5'!E25</f>
        <v>3428801.21</v>
      </c>
      <c r="T19" s="18">
        <f>'Formato 5'!F25</f>
        <v>3428801.21</v>
      </c>
      <c r="U19" s="18">
        <f>'Formato 5'!G25</f>
        <v>-1395883.9100000001</v>
      </c>
    </row>
    <row r="20" spans="1:21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10386316.460000001</v>
      </c>
      <c r="Q20" s="18">
        <f>'Formato 5'!C26</f>
        <v>-2406357.4600000009</v>
      </c>
      <c r="R20" s="18">
        <f>'Formato 5'!D26</f>
        <v>7979959</v>
      </c>
      <c r="S20" s="18">
        <f>'Formato 5'!E26</f>
        <v>6325858</v>
      </c>
      <c r="T20" s="18">
        <f>'Formato 5'!F26</f>
        <v>6325858</v>
      </c>
      <c r="U20" s="18">
        <f>'Formato 5'!G26</f>
        <v>-4060458.4600000009</v>
      </c>
    </row>
    <row r="21" spans="1:21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2575182.2000000002</v>
      </c>
      <c r="Q22" s="18">
        <f>'Formato 5'!C28</f>
        <v>127330.81999999995</v>
      </c>
      <c r="R22" s="18">
        <f>'Formato 5'!D28</f>
        <v>2702513.02</v>
      </c>
      <c r="S22" s="18">
        <f>'Formato 5'!E28</f>
        <v>2237309.52</v>
      </c>
      <c r="T22" s="18">
        <f>'Formato 5'!F28</f>
        <v>2237309.52</v>
      </c>
      <c r="U22" s="18">
        <f>'Formato 5'!G28</f>
        <v>-337872.68000000005</v>
      </c>
    </row>
    <row r="23" spans="1:21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36057.019999999997</v>
      </c>
      <c r="Q23" s="18">
        <f>'Formato 5'!C29</f>
        <v>0</v>
      </c>
      <c r="R23" s="18">
        <f>'Formato 5'!D29</f>
        <v>36057.019999999997</v>
      </c>
      <c r="S23" s="18">
        <f>'Formato 5'!E29</f>
        <v>14321.86</v>
      </c>
      <c r="T23" s="18">
        <f>'Formato 5'!F29</f>
        <v>14321.86</v>
      </c>
      <c r="U23" s="18">
        <f>'Formato 5'!G29</f>
        <v>-21735.159999999996</v>
      </c>
    </row>
    <row r="24" spans="1:21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262080.36</v>
      </c>
      <c r="Q24" s="18">
        <f>'Formato 5'!C30</f>
        <v>6768.640000000014</v>
      </c>
      <c r="R24" s="18">
        <f>'Formato 5'!D30</f>
        <v>268849</v>
      </c>
      <c r="S24" s="18">
        <f>'Formato 5'!E30</f>
        <v>202433.31</v>
      </c>
      <c r="T24" s="18">
        <f>'Formato 5'!F30</f>
        <v>202433.31</v>
      </c>
      <c r="U24" s="18">
        <f>'Formato 5'!G30</f>
        <v>-59647.049999999988</v>
      </c>
    </row>
    <row r="25" spans="1:21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1362569.36</v>
      </c>
      <c r="Q25" s="18">
        <f>'Formato 5'!C31</f>
        <v>330045.6399999999</v>
      </c>
      <c r="R25" s="18">
        <f>'Formato 5'!D31</f>
        <v>1692615</v>
      </c>
      <c r="S25" s="18">
        <f>'Formato 5'!E31</f>
        <v>1314162.53</v>
      </c>
      <c r="T25" s="18">
        <f>'Formato 5'!F31</f>
        <v>1314162.53</v>
      </c>
      <c r="U25" s="18">
        <f>'Formato 5'!G31</f>
        <v>-48406.830000000075</v>
      </c>
    </row>
    <row r="26" spans="1:21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914475.46</v>
      </c>
      <c r="Q27" s="18">
        <f>'Formato 5'!C33</f>
        <v>-209483.45999999996</v>
      </c>
      <c r="R27" s="18">
        <f>'Formato 5'!D33</f>
        <v>704992</v>
      </c>
      <c r="S27" s="18">
        <f>'Formato 5'!E33</f>
        <v>706391.82</v>
      </c>
      <c r="T27" s="18">
        <f>'Formato 5'!F33</f>
        <v>706391.82</v>
      </c>
      <c r="U27" s="18">
        <f>'Formato 5'!G33</f>
        <v>-208083.64</v>
      </c>
    </row>
    <row r="28" spans="1:21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2465000</v>
      </c>
      <c r="R29" s="18">
        <f>'Formato 5'!D35</f>
        <v>2465000</v>
      </c>
      <c r="S29" s="18">
        <f>'Formato 5'!E35</f>
        <v>1465000</v>
      </c>
      <c r="T29" s="18">
        <f>'Formato 5'!F35</f>
        <v>1465000</v>
      </c>
      <c r="U29" s="18">
        <f>'Formato 5'!G35</f>
        <v>1465000</v>
      </c>
    </row>
    <row r="30" spans="1:21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2465000</v>
      </c>
      <c r="R30" s="18">
        <f>'Formato 5'!D36</f>
        <v>2465000</v>
      </c>
      <c r="S30" s="18">
        <f>'Formato 5'!E36</f>
        <v>1465000</v>
      </c>
      <c r="T30" s="18">
        <f>'Formato 5'!F36</f>
        <v>1465000</v>
      </c>
      <c r="U30" s="18">
        <f>'Formato 5'!G36</f>
        <v>1465000</v>
      </c>
    </row>
    <row r="31" spans="1:21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190120006.28999999</v>
      </c>
      <c r="Q34">
        <f>'Formato 5'!C41</f>
        <v>6225321.6499999957</v>
      </c>
      <c r="R34">
        <f>'Formato 5'!D41</f>
        <v>196345327.94</v>
      </c>
      <c r="S34">
        <f>'Formato 5'!E41</f>
        <v>154197668.78999999</v>
      </c>
      <c r="T34">
        <f>'Formato 5'!F41</f>
        <v>154197668.78999999</v>
      </c>
      <c r="U34">
        <f>'Formato 5'!G41</f>
        <v>-35922337.500000007</v>
      </c>
    </row>
    <row r="35" spans="1:21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157911528.05000001</v>
      </c>
      <c r="Q37">
        <f>'Formato 5'!C45</f>
        <v>668429.94999999995</v>
      </c>
      <c r="R37">
        <f>'Formato 5'!D45</f>
        <v>158579958</v>
      </c>
      <c r="S37">
        <f>'Formato 5'!E45</f>
        <v>129900330</v>
      </c>
      <c r="T37">
        <f>'Formato 5'!F45</f>
        <v>129900330</v>
      </c>
      <c r="U37">
        <f>'Formato 5'!G45</f>
        <v>-28011198.049999997</v>
      </c>
    </row>
    <row r="38" spans="1:21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70669652</v>
      </c>
      <c r="Q40">
        <f>'Formato 5'!C48</f>
        <v>2432737</v>
      </c>
      <c r="R40">
        <f>'Formato 5'!D48</f>
        <v>73102389</v>
      </c>
      <c r="S40">
        <f>'Formato 5'!E48</f>
        <v>65792151</v>
      </c>
      <c r="T40">
        <f>'Formato 5'!F48</f>
        <v>65792151</v>
      </c>
      <c r="U40">
        <f>'Formato 5'!G48</f>
        <v>-4877501</v>
      </c>
    </row>
    <row r="41" spans="1:21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87241876.049999997</v>
      </c>
      <c r="Q41">
        <f>'Formato 5'!C49</f>
        <v>-1764307.05</v>
      </c>
      <c r="R41">
        <f>'Formato 5'!D49</f>
        <v>85477569</v>
      </c>
      <c r="S41">
        <f>'Formato 5'!E49</f>
        <v>64108179</v>
      </c>
      <c r="T41">
        <f>'Formato 5'!F49</f>
        <v>64108179</v>
      </c>
      <c r="U41">
        <f>'Formato 5'!G49</f>
        <v>-23133697.049999997</v>
      </c>
    </row>
    <row r="42" spans="1:21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81343739.60999994</v>
      </c>
      <c r="Q46">
        <f>'Formato 5'!C54</f>
        <v>-38645053.880000003</v>
      </c>
      <c r="R46">
        <f>'Formato 5'!D54</f>
        <v>42698685.729999997</v>
      </c>
      <c r="S46">
        <f>'Formato 5'!E54</f>
        <v>28709930.42000002</v>
      </c>
      <c r="T46">
        <f>'Formato 5'!F54</f>
        <v>28709930.42000002</v>
      </c>
      <c r="U46">
        <f>'Formato 5'!G54</f>
        <v>-52633809.189999923</v>
      </c>
    </row>
    <row r="47" spans="1:21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81343739.60999994</v>
      </c>
      <c r="Q50">
        <f>'Formato 5'!C58</f>
        <v>-38645053.880000003</v>
      </c>
      <c r="R50">
        <f>'Formato 5'!D58</f>
        <v>42698685.729999997</v>
      </c>
      <c r="S50">
        <f>'Formato 5'!E58</f>
        <v>28709930.42000002</v>
      </c>
      <c r="T50">
        <f>'Formato 5'!F58</f>
        <v>28709930.42000002</v>
      </c>
      <c r="U50">
        <f>'Formato 5'!G58</f>
        <v>-52633809.189999923</v>
      </c>
    </row>
    <row r="51" spans="1:21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3496250</v>
      </c>
      <c r="Q55">
        <f>'Formato 5'!C63</f>
        <v>60000</v>
      </c>
      <c r="R55">
        <f>'Formato 5'!D63</f>
        <v>3556250</v>
      </c>
      <c r="S55">
        <f>'Formato 5'!E63</f>
        <v>2129711.96</v>
      </c>
      <c r="T55">
        <f>'Formato 5'!F63</f>
        <v>2129711.96</v>
      </c>
      <c r="U55">
        <f>'Formato 5'!G63</f>
        <v>-1366538.04</v>
      </c>
    </row>
    <row r="56" spans="1:21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242751517.65999997</v>
      </c>
      <c r="Q56">
        <f>'Formato 5'!C65</f>
        <v>-37916623.93</v>
      </c>
      <c r="R56">
        <f>'Formato 5'!D65</f>
        <v>204834893.72999999</v>
      </c>
      <c r="S56">
        <f>'Formato 5'!E65</f>
        <v>160739972.38000003</v>
      </c>
      <c r="T56">
        <f>'Formato 5'!F65</f>
        <v>160739972.38000003</v>
      </c>
      <c r="U56">
        <f>'Formato 5'!G65</f>
        <v>-82011545.279999927</v>
      </c>
    </row>
    <row r="57" spans="1:21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20000000</v>
      </c>
      <c r="Q57">
        <f>'Formato 5'!C67</f>
        <v>168352667.37</v>
      </c>
      <c r="R57">
        <f>'Formato 5'!D67</f>
        <v>188352667.37</v>
      </c>
      <c r="S57">
        <f>'Formato 5'!E67</f>
        <v>144451775.91</v>
      </c>
      <c r="T57">
        <f>'Formato 5'!F67</f>
        <v>144451775.91</v>
      </c>
      <c r="U57">
        <f>'Formato 5'!G67</f>
        <v>124451775.91</v>
      </c>
    </row>
    <row r="58" spans="1:21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20000000</v>
      </c>
      <c r="Q58">
        <f>'Formato 5'!C68</f>
        <v>168352667.37</v>
      </c>
      <c r="R58">
        <f>'Formato 5'!D68</f>
        <v>188352667.37</v>
      </c>
      <c r="S58">
        <f>'Formato 5'!E68</f>
        <v>144451775.91</v>
      </c>
      <c r="T58">
        <f>'Formato 5'!F68</f>
        <v>144451775.91</v>
      </c>
      <c r="U58">
        <f>'Formato 5'!G68</f>
        <v>124451775.91</v>
      </c>
    </row>
    <row r="59" spans="1:21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20000000</v>
      </c>
      <c r="Q60">
        <f>'Formato 5'!C73</f>
        <v>30254959.870000001</v>
      </c>
      <c r="R60">
        <f>'Formato 5'!D73</f>
        <v>50254959.870000005</v>
      </c>
      <c r="S60">
        <f>'Formato 5'!E73</f>
        <v>33814788.579999998</v>
      </c>
      <c r="T60">
        <f>'Formato 5'!F73</f>
        <v>33814788.579999998</v>
      </c>
      <c r="U60">
        <f>'Formato 5'!G73</f>
        <v>13814788.579999998</v>
      </c>
    </row>
    <row r="61" spans="1:21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138097707.5</v>
      </c>
      <c r="R61">
        <f>'Formato 5'!D74</f>
        <v>138097707.5</v>
      </c>
      <c r="S61">
        <f>'Formato 5'!E74</f>
        <v>110636987.33</v>
      </c>
      <c r="T61">
        <f>'Formato 5'!F74</f>
        <v>110636987.33</v>
      </c>
      <c r="U61">
        <f>'Formato 5'!G74</f>
        <v>110636987.33</v>
      </c>
    </row>
    <row r="62" spans="1:21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20000000</v>
      </c>
      <c r="Q62">
        <f>'Formato 5'!C75</f>
        <v>168352667.37</v>
      </c>
      <c r="R62">
        <f>'Formato 5'!D75</f>
        <v>188352667.37</v>
      </c>
      <c r="S62">
        <f>'Formato 5'!E75</f>
        <v>144451775.91</v>
      </c>
      <c r="T62">
        <f>'Formato 5'!F75</f>
        <v>144451775.91</v>
      </c>
      <c r="U62">
        <f>'Formato 5'!G75</f>
        <v>124451775.91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sqref="A1:G1"/>
    </sheetView>
  </sheetViews>
  <sheetFormatPr baseColWidth="10" defaultColWidth="10.7109375" defaultRowHeight="15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>
      <c r="A1" s="246" t="s">
        <v>3278</v>
      </c>
      <c r="B1" s="245"/>
      <c r="C1" s="245"/>
      <c r="D1" s="245"/>
      <c r="E1" s="245"/>
      <c r="F1" s="245"/>
      <c r="G1" s="245"/>
    </row>
    <row r="2" spans="1:7">
      <c r="A2" s="249" t="str">
        <f>ENTE_PUBLICO_A</f>
        <v>ORGANISMO, Gobierno del Estado de Guanajuato (a)</v>
      </c>
      <c r="B2" s="249"/>
      <c r="C2" s="249"/>
      <c r="D2" s="249"/>
      <c r="E2" s="249"/>
      <c r="F2" s="249"/>
      <c r="G2" s="249"/>
    </row>
    <row r="3" spans="1:7">
      <c r="A3" s="250" t="s">
        <v>277</v>
      </c>
      <c r="B3" s="250"/>
      <c r="C3" s="250"/>
      <c r="D3" s="250"/>
      <c r="E3" s="250"/>
      <c r="F3" s="250"/>
      <c r="G3" s="250"/>
    </row>
    <row r="4" spans="1:7">
      <c r="A4" s="250" t="s">
        <v>278</v>
      </c>
      <c r="B4" s="250"/>
      <c r="C4" s="250"/>
      <c r="D4" s="250"/>
      <c r="E4" s="250"/>
      <c r="F4" s="250"/>
      <c r="G4" s="250"/>
    </row>
    <row r="5" spans="1:7">
      <c r="A5" s="251" t="str">
        <f>TRIMESTRE</f>
        <v>Del 1 de enero al 30 de septiembre de 2018 (b)</v>
      </c>
      <c r="B5" s="251"/>
      <c r="C5" s="251"/>
      <c r="D5" s="251"/>
      <c r="E5" s="251"/>
      <c r="F5" s="251"/>
      <c r="G5" s="251"/>
    </row>
    <row r="6" spans="1:7">
      <c r="A6" s="243" t="s">
        <v>118</v>
      </c>
      <c r="B6" s="243"/>
      <c r="C6" s="243"/>
      <c r="D6" s="243"/>
      <c r="E6" s="243"/>
      <c r="F6" s="243"/>
      <c r="G6" s="243"/>
    </row>
    <row r="7" spans="1:7" ht="15" customHeight="1">
      <c r="A7" s="247" t="s">
        <v>0</v>
      </c>
      <c r="B7" s="247" t="s">
        <v>279</v>
      </c>
      <c r="C7" s="247"/>
      <c r="D7" s="247"/>
      <c r="E7" s="247"/>
      <c r="F7" s="247"/>
      <c r="G7" s="248" t="s">
        <v>280</v>
      </c>
    </row>
    <row r="8" spans="1:7" ht="30">
      <c r="A8" s="247"/>
      <c r="B8" s="43" t="s">
        <v>281</v>
      </c>
      <c r="C8" s="43" t="s">
        <v>282</v>
      </c>
      <c r="D8" s="43" t="s">
        <v>283</v>
      </c>
      <c r="E8" s="43" t="s">
        <v>167</v>
      </c>
      <c r="F8" s="43" t="s">
        <v>284</v>
      </c>
      <c r="G8" s="247"/>
    </row>
    <row r="9" spans="1:7">
      <c r="A9" s="70" t="s">
        <v>285</v>
      </c>
      <c r="B9" s="145">
        <f t="shared" ref="B9:G9" si="0">SUM(B10,B18,B28,B38,B48,B58,B62,B71,B75)</f>
        <v>210120006.28999999</v>
      </c>
      <c r="C9" s="145">
        <f t="shared" si="0"/>
        <v>36480281.519999996</v>
      </c>
      <c r="D9" s="145">
        <f t="shared" si="0"/>
        <v>246600287.81</v>
      </c>
      <c r="E9" s="145">
        <f t="shared" si="0"/>
        <v>135661018.27000001</v>
      </c>
      <c r="F9" s="145">
        <f t="shared" si="0"/>
        <v>131369631.45000002</v>
      </c>
      <c r="G9" s="145">
        <f t="shared" si="0"/>
        <v>110939269.54000001</v>
      </c>
    </row>
    <row r="10" spans="1:7">
      <c r="A10" s="71" t="s">
        <v>286</v>
      </c>
      <c r="B10" s="144">
        <f t="shared" ref="B10:G10" si="1">SUM(B11:B17)</f>
        <v>99269623.770000011</v>
      </c>
      <c r="C10" s="144">
        <f t="shared" si="1"/>
        <v>3075697.8500000006</v>
      </c>
      <c r="D10" s="144">
        <f t="shared" si="1"/>
        <v>102345321.62</v>
      </c>
      <c r="E10" s="144">
        <f t="shared" si="1"/>
        <v>60865177.659999996</v>
      </c>
      <c r="F10" s="144">
        <f t="shared" si="1"/>
        <v>60643712.850000009</v>
      </c>
      <c r="G10" s="144">
        <f t="shared" si="1"/>
        <v>41480143.960000001</v>
      </c>
    </row>
    <row r="11" spans="1:7">
      <c r="A11" s="72" t="s">
        <v>287</v>
      </c>
      <c r="B11" s="143">
        <v>58168608</v>
      </c>
      <c r="C11" s="143">
        <v>-61092</v>
      </c>
      <c r="D11" s="143">
        <f>B11+C11</f>
        <v>58107516</v>
      </c>
      <c r="E11" s="143">
        <v>43009672.969999999</v>
      </c>
      <c r="F11" s="143">
        <v>43008424.350000001</v>
      </c>
      <c r="G11" s="143">
        <f>D11-E11</f>
        <v>15097843.030000001</v>
      </c>
    </row>
    <row r="12" spans="1:7">
      <c r="A12" s="72" t="s">
        <v>288</v>
      </c>
      <c r="B12" s="143">
        <v>3188338</v>
      </c>
      <c r="C12" s="143">
        <v>1866376.57</v>
      </c>
      <c r="D12" s="143">
        <f t="shared" ref="D12:D17" si="2">B12+C12</f>
        <v>5054714.57</v>
      </c>
      <c r="E12" s="143">
        <v>2630067</v>
      </c>
      <c r="F12" s="143">
        <v>2464267</v>
      </c>
      <c r="G12" s="143">
        <f t="shared" ref="G12:G17" si="3">D12-E12</f>
        <v>2424647.5700000003</v>
      </c>
    </row>
    <row r="13" spans="1:7">
      <c r="A13" s="72" t="s">
        <v>289</v>
      </c>
      <c r="B13" s="143">
        <v>14829296</v>
      </c>
      <c r="C13" s="143">
        <v>736240</v>
      </c>
      <c r="D13" s="143">
        <f t="shared" si="2"/>
        <v>15565536</v>
      </c>
      <c r="E13" s="143">
        <v>2163444.4300000002</v>
      </c>
      <c r="F13" s="143">
        <v>2131356.2400000002</v>
      </c>
      <c r="G13" s="143">
        <f t="shared" si="3"/>
        <v>13402091.57</v>
      </c>
    </row>
    <row r="14" spans="1:7">
      <c r="A14" s="72" t="s">
        <v>290</v>
      </c>
      <c r="B14" s="143">
        <v>4107711.37</v>
      </c>
      <c r="C14" s="143">
        <v>0</v>
      </c>
      <c r="D14" s="143">
        <f t="shared" si="2"/>
        <v>4107711.37</v>
      </c>
      <c r="E14" s="143">
        <v>2217577.59</v>
      </c>
      <c r="F14" s="143">
        <v>2217577.59</v>
      </c>
      <c r="G14" s="143">
        <f t="shared" si="3"/>
        <v>1890133.7800000003</v>
      </c>
    </row>
    <row r="15" spans="1:7">
      <c r="A15" s="72" t="s">
        <v>291</v>
      </c>
      <c r="B15" s="143">
        <v>18925670.399999999</v>
      </c>
      <c r="C15" s="143">
        <v>519173.28</v>
      </c>
      <c r="D15" s="143">
        <f t="shared" si="2"/>
        <v>19444843.68</v>
      </c>
      <c r="E15" s="143">
        <v>10829415.67</v>
      </c>
      <c r="F15" s="143">
        <v>10807087.67</v>
      </c>
      <c r="G15" s="143">
        <f t="shared" si="3"/>
        <v>8615428.0099999998</v>
      </c>
    </row>
    <row r="16" spans="1:7">
      <c r="A16" s="72" t="s">
        <v>292</v>
      </c>
      <c r="B16" s="143">
        <v>0</v>
      </c>
      <c r="C16" s="143">
        <v>0</v>
      </c>
      <c r="D16" s="143">
        <f t="shared" si="2"/>
        <v>0</v>
      </c>
      <c r="E16" s="143">
        <v>0</v>
      </c>
      <c r="F16" s="143">
        <v>0</v>
      </c>
      <c r="G16" s="143">
        <f t="shared" si="3"/>
        <v>0</v>
      </c>
    </row>
    <row r="17" spans="1:7">
      <c r="A17" s="72" t="s">
        <v>293</v>
      </c>
      <c r="B17" s="143">
        <v>50000</v>
      </c>
      <c r="C17" s="143">
        <v>15000</v>
      </c>
      <c r="D17" s="143">
        <f t="shared" si="2"/>
        <v>65000</v>
      </c>
      <c r="E17" s="143">
        <v>15000</v>
      </c>
      <c r="F17" s="143">
        <v>15000</v>
      </c>
      <c r="G17" s="143">
        <f t="shared" si="3"/>
        <v>50000</v>
      </c>
    </row>
    <row r="18" spans="1:7">
      <c r="A18" s="71" t="s">
        <v>294</v>
      </c>
      <c r="B18" s="144">
        <f t="shared" ref="B18:G18" si="4">SUM(B19:B27)</f>
        <v>9381893.1699999999</v>
      </c>
      <c r="C18" s="144">
        <f t="shared" si="4"/>
        <v>5558123.0099999998</v>
      </c>
      <c r="D18" s="144">
        <f t="shared" si="4"/>
        <v>14940016.18</v>
      </c>
      <c r="E18" s="144">
        <f t="shared" si="4"/>
        <v>6968982.1799999997</v>
      </c>
      <c r="F18" s="144">
        <f t="shared" si="4"/>
        <v>6129110.7599999998</v>
      </c>
      <c r="G18" s="144">
        <f t="shared" si="4"/>
        <v>7971034.0000000009</v>
      </c>
    </row>
    <row r="19" spans="1:7">
      <c r="A19" s="72" t="s">
        <v>295</v>
      </c>
      <c r="B19" s="143">
        <v>2423360.4900000002</v>
      </c>
      <c r="C19" s="143">
        <v>136167.17000000001</v>
      </c>
      <c r="D19" s="143">
        <f t="shared" ref="D19:D27" si="5">B19+C19</f>
        <v>2559527.66</v>
      </c>
      <c r="E19" s="143">
        <v>1552260.6</v>
      </c>
      <c r="F19" s="143">
        <v>1503253.01</v>
      </c>
      <c r="G19" s="143">
        <f t="shared" ref="G19:G27" si="6">D19-E19</f>
        <v>1007267.06</v>
      </c>
    </row>
    <row r="20" spans="1:7">
      <c r="A20" s="72" t="s">
        <v>296</v>
      </c>
      <c r="B20" s="143">
        <v>551282.36</v>
      </c>
      <c r="C20" s="143">
        <v>63377.47</v>
      </c>
      <c r="D20" s="143">
        <f t="shared" si="5"/>
        <v>614659.82999999996</v>
      </c>
      <c r="E20" s="143">
        <v>462403.18</v>
      </c>
      <c r="F20" s="143">
        <v>456119.16</v>
      </c>
      <c r="G20" s="143">
        <f t="shared" si="6"/>
        <v>152256.64999999997</v>
      </c>
    </row>
    <row r="21" spans="1:7">
      <c r="A21" s="72" t="s">
        <v>297</v>
      </c>
      <c r="B21" s="143">
        <v>0</v>
      </c>
      <c r="C21" s="143">
        <v>0</v>
      </c>
      <c r="D21" s="143">
        <f t="shared" si="5"/>
        <v>0</v>
      </c>
      <c r="E21" s="143">
        <v>0</v>
      </c>
      <c r="F21" s="143">
        <v>0</v>
      </c>
      <c r="G21" s="143">
        <f t="shared" si="6"/>
        <v>0</v>
      </c>
    </row>
    <row r="22" spans="1:7">
      <c r="A22" s="72" t="s">
        <v>298</v>
      </c>
      <c r="B22" s="143">
        <v>2506129</v>
      </c>
      <c r="C22" s="143">
        <v>5027072.57</v>
      </c>
      <c r="D22" s="143">
        <f t="shared" si="5"/>
        <v>7533201.5700000003</v>
      </c>
      <c r="E22" s="143">
        <v>2343006.6</v>
      </c>
      <c r="F22" s="143">
        <v>1669562.33</v>
      </c>
      <c r="G22" s="143">
        <f t="shared" si="6"/>
        <v>5190194.9700000007</v>
      </c>
    </row>
    <row r="23" spans="1:7">
      <c r="A23" s="72" t="s">
        <v>299</v>
      </c>
      <c r="B23" s="143">
        <v>444583</v>
      </c>
      <c r="C23" s="143">
        <v>114583.05</v>
      </c>
      <c r="D23" s="143">
        <f t="shared" si="5"/>
        <v>559166.05000000005</v>
      </c>
      <c r="E23" s="143">
        <v>321885.99</v>
      </c>
      <c r="F23" s="143">
        <v>318996.34000000003</v>
      </c>
      <c r="G23" s="143">
        <f t="shared" si="6"/>
        <v>237280.06000000006</v>
      </c>
    </row>
    <row r="24" spans="1:7">
      <c r="A24" s="72" t="s">
        <v>300</v>
      </c>
      <c r="B24" s="143">
        <v>1592028.32</v>
      </c>
      <c r="C24" s="143">
        <v>394745.71</v>
      </c>
      <c r="D24" s="143">
        <f t="shared" si="5"/>
        <v>1986774.03</v>
      </c>
      <c r="E24" s="143">
        <v>1631528.55</v>
      </c>
      <c r="F24" s="143">
        <v>1558685.83</v>
      </c>
      <c r="G24" s="143">
        <f t="shared" si="6"/>
        <v>355245.48</v>
      </c>
    </row>
    <row r="25" spans="1:7">
      <c r="A25" s="72" t="s">
        <v>301</v>
      </c>
      <c r="B25" s="143">
        <v>971299</v>
      </c>
      <c r="C25" s="143">
        <v>-154424</v>
      </c>
      <c r="D25" s="143">
        <f t="shared" si="5"/>
        <v>816875</v>
      </c>
      <c r="E25" s="143">
        <v>283783.51</v>
      </c>
      <c r="F25" s="143">
        <v>283783.51</v>
      </c>
      <c r="G25" s="143">
        <f t="shared" si="6"/>
        <v>533091.49</v>
      </c>
    </row>
    <row r="26" spans="1:7">
      <c r="A26" s="72" t="s">
        <v>302</v>
      </c>
      <c r="B26" s="143">
        <v>0</v>
      </c>
      <c r="C26" s="143">
        <v>0</v>
      </c>
      <c r="D26" s="143">
        <f t="shared" si="5"/>
        <v>0</v>
      </c>
      <c r="E26" s="143">
        <v>0</v>
      </c>
      <c r="F26" s="143">
        <v>0</v>
      </c>
      <c r="G26" s="143">
        <f t="shared" si="6"/>
        <v>0</v>
      </c>
    </row>
    <row r="27" spans="1:7">
      <c r="A27" s="72" t="s">
        <v>303</v>
      </c>
      <c r="B27" s="143">
        <v>893211</v>
      </c>
      <c r="C27" s="143">
        <v>-23398.959999999999</v>
      </c>
      <c r="D27" s="143">
        <f t="shared" si="5"/>
        <v>869812.04</v>
      </c>
      <c r="E27" s="143">
        <v>374113.75</v>
      </c>
      <c r="F27" s="143">
        <v>338710.58</v>
      </c>
      <c r="G27" s="143">
        <f t="shared" si="6"/>
        <v>495698.29000000004</v>
      </c>
    </row>
    <row r="28" spans="1:7">
      <c r="A28" s="71" t="s">
        <v>304</v>
      </c>
      <c r="B28" s="144">
        <f t="shared" ref="B28:G28" si="7">SUM(B29:B37)</f>
        <v>31543816.150000002</v>
      </c>
      <c r="C28" s="144">
        <f t="shared" si="7"/>
        <v>-3600720.38</v>
      </c>
      <c r="D28" s="144">
        <f t="shared" si="7"/>
        <v>27943095.770000003</v>
      </c>
      <c r="E28" s="144">
        <f t="shared" si="7"/>
        <v>18045581.809999999</v>
      </c>
      <c r="F28" s="144">
        <f t="shared" si="7"/>
        <v>16879592.34</v>
      </c>
      <c r="G28" s="144">
        <f t="shared" si="7"/>
        <v>9897513.9600000028</v>
      </c>
    </row>
    <row r="29" spans="1:7">
      <c r="A29" s="72" t="s">
        <v>305</v>
      </c>
      <c r="B29" s="143">
        <v>12872323.380000001</v>
      </c>
      <c r="C29" s="143">
        <v>-88475</v>
      </c>
      <c r="D29" s="143">
        <f t="shared" ref="D29:D37" si="8">B29+C29</f>
        <v>12783848.380000001</v>
      </c>
      <c r="E29" s="143">
        <v>8041979.5199999996</v>
      </c>
      <c r="F29" s="143">
        <v>8040074.5199999996</v>
      </c>
      <c r="G29" s="143">
        <f t="shared" ref="G29:G37" si="9">D29-E29</f>
        <v>4741868.8600000013</v>
      </c>
    </row>
    <row r="30" spans="1:7">
      <c r="A30" s="72" t="s">
        <v>306</v>
      </c>
      <c r="B30" s="143">
        <v>424525</v>
      </c>
      <c r="C30" s="143">
        <v>0</v>
      </c>
      <c r="D30" s="143">
        <f t="shared" si="8"/>
        <v>424525</v>
      </c>
      <c r="E30" s="143">
        <v>289617.34999999998</v>
      </c>
      <c r="F30" s="143">
        <v>289617.34999999998</v>
      </c>
      <c r="G30" s="143">
        <f t="shared" si="9"/>
        <v>134907.65000000002</v>
      </c>
    </row>
    <row r="31" spans="1:7">
      <c r="A31" s="72" t="s">
        <v>307</v>
      </c>
      <c r="B31" s="143">
        <v>3597105</v>
      </c>
      <c r="C31" s="143">
        <v>252876.61</v>
      </c>
      <c r="D31" s="143">
        <f t="shared" si="8"/>
        <v>3849981.61</v>
      </c>
      <c r="E31" s="143">
        <v>2682404.15</v>
      </c>
      <c r="F31" s="143">
        <v>2399260.5</v>
      </c>
      <c r="G31" s="143">
        <f t="shared" si="9"/>
        <v>1167577.46</v>
      </c>
    </row>
    <row r="32" spans="1:7">
      <c r="A32" s="72" t="s">
        <v>308</v>
      </c>
      <c r="B32" s="143">
        <v>243103.9</v>
      </c>
      <c r="C32" s="143">
        <v>19429.2</v>
      </c>
      <c r="D32" s="143">
        <f t="shared" si="8"/>
        <v>262533.09999999998</v>
      </c>
      <c r="E32" s="143">
        <v>160712.01999999999</v>
      </c>
      <c r="F32" s="143">
        <v>147454.88</v>
      </c>
      <c r="G32" s="143">
        <f t="shared" si="9"/>
        <v>101821.07999999999</v>
      </c>
    </row>
    <row r="33" spans="1:7">
      <c r="A33" s="72" t="s">
        <v>309</v>
      </c>
      <c r="B33" s="143">
        <v>459703</v>
      </c>
      <c r="C33" s="143">
        <v>3748.18</v>
      </c>
      <c r="D33" s="143">
        <f t="shared" si="8"/>
        <v>463451.18</v>
      </c>
      <c r="E33" s="143">
        <v>215269.06</v>
      </c>
      <c r="F33" s="143">
        <v>200284.7</v>
      </c>
      <c r="G33" s="143">
        <f t="shared" si="9"/>
        <v>248182.12</v>
      </c>
    </row>
    <row r="34" spans="1:7">
      <c r="A34" s="72" t="s">
        <v>310</v>
      </c>
      <c r="B34" s="143">
        <v>2019050</v>
      </c>
      <c r="C34" s="143">
        <v>-545585.4</v>
      </c>
      <c r="D34" s="143">
        <f t="shared" si="8"/>
        <v>1473464.6</v>
      </c>
      <c r="E34" s="143">
        <v>1144831.8</v>
      </c>
      <c r="F34" s="143">
        <v>1064661.8</v>
      </c>
      <c r="G34" s="143">
        <f t="shared" si="9"/>
        <v>328632.80000000005</v>
      </c>
    </row>
    <row r="35" spans="1:7">
      <c r="A35" s="72" t="s">
        <v>311</v>
      </c>
      <c r="B35" s="143">
        <v>147715</v>
      </c>
      <c r="C35" s="143">
        <v>68027.199999999997</v>
      </c>
      <c r="D35" s="143">
        <f t="shared" si="8"/>
        <v>215742.2</v>
      </c>
      <c r="E35" s="143">
        <v>76951.78</v>
      </c>
      <c r="F35" s="143">
        <v>75939.78</v>
      </c>
      <c r="G35" s="143">
        <f t="shared" si="9"/>
        <v>138790.42000000001</v>
      </c>
    </row>
    <row r="36" spans="1:7">
      <c r="A36" s="72" t="s">
        <v>312</v>
      </c>
      <c r="B36" s="143">
        <v>1958154.98</v>
      </c>
      <c r="C36" s="143">
        <v>-157012.92000000001</v>
      </c>
      <c r="D36" s="143">
        <f t="shared" si="8"/>
        <v>1801142.06</v>
      </c>
      <c r="E36" s="143">
        <v>1316722.06</v>
      </c>
      <c r="F36" s="143">
        <v>545204.74</v>
      </c>
      <c r="G36" s="143">
        <f t="shared" si="9"/>
        <v>484420</v>
      </c>
    </row>
    <row r="37" spans="1:7">
      <c r="A37" s="72" t="s">
        <v>313</v>
      </c>
      <c r="B37" s="143">
        <v>9822135.8900000006</v>
      </c>
      <c r="C37" s="143">
        <v>-3153728.25</v>
      </c>
      <c r="D37" s="143">
        <f t="shared" si="8"/>
        <v>6668407.6400000006</v>
      </c>
      <c r="E37" s="143">
        <v>4117094.07</v>
      </c>
      <c r="F37" s="143">
        <v>4117094.07</v>
      </c>
      <c r="G37" s="143">
        <f t="shared" si="9"/>
        <v>2551313.5700000008</v>
      </c>
    </row>
    <row r="38" spans="1:7">
      <c r="A38" s="71" t="s">
        <v>314</v>
      </c>
      <c r="B38" s="144">
        <f t="shared" ref="B38:G38" si="10">SUM(B39:B47)</f>
        <v>32679311.199999999</v>
      </c>
      <c r="C38" s="144">
        <f t="shared" si="10"/>
        <v>9775068.0600000005</v>
      </c>
      <c r="D38" s="144">
        <f t="shared" si="10"/>
        <v>42454379.259999998</v>
      </c>
      <c r="E38" s="144">
        <f t="shared" si="10"/>
        <v>33687246.759999998</v>
      </c>
      <c r="F38" s="144">
        <f t="shared" si="10"/>
        <v>32949871.350000001</v>
      </c>
      <c r="G38" s="144">
        <f t="shared" si="10"/>
        <v>8767132.5</v>
      </c>
    </row>
    <row r="39" spans="1:7">
      <c r="A39" s="72" t="s">
        <v>315</v>
      </c>
      <c r="B39" s="143">
        <v>0</v>
      </c>
      <c r="C39" s="143">
        <v>0</v>
      </c>
      <c r="D39" s="143">
        <f t="shared" ref="D39:D47" si="11">B39+C39</f>
        <v>0</v>
      </c>
      <c r="E39" s="143">
        <v>0</v>
      </c>
      <c r="F39" s="143">
        <v>0</v>
      </c>
      <c r="G39" s="143">
        <f t="shared" ref="G39:G47" si="12">D39-E39</f>
        <v>0</v>
      </c>
    </row>
    <row r="40" spans="1:7">
      <c r="A40" s="72" t="s">
        <v>316</v>
      </c>
      <c r="B40" s="143">
        <v>13163143.199999999</v>
      </c>
      <c r="C40" s="143">
        <v>163000</v>
      </c>
      <c r="D40" s="143">
        <f t="shared" si="11"/>
        <v>13326143.199999999</v>
      </c>
      <c r="E40" s="143">
        <v>9986457.4000000004</v>
      </c>
      <c r="F40" s="143">
        <v>9872357.4000000004</v>
      </c>
      <c r="G40" s="143">
        <f t="shared" si="12"/>
        <v>3339685.7999999989</v>
      </c>
    </row>
    <row r="41" spans="1:7">
      <c r="A41" s="72" t="s">
        <v>317</v>
      </c>
      <c r="B41" s="143">
        <v>1455660</v>
      </c>
      <c r="C41" s="143">
        <v>6712650</v>
      </c>
      <c r="D41" s="143">
        <f t="shared" si="11"/>
        <v>8168310</v>
      </c>
      <c r="E41" s="143">
        <v>7229730.7599999998</v>
      </c>
      <c r="F41" s="143">
        <v>6928740.7599999998</v>
      </c>
      <c r="G41" s="143">
        <f t="shared" si="12"/>
        <v>938579.24000000022</v>
      </c>
    </row>
    <row r="42" spans="1:7">
      <c r="A42" s="72" t="s">
        <v>318</v>
      </c>
      <c r="B42" s="143">
        <v>11651480</v>
      </c>
      <c r="C42" s="143">
        <v>2842518.06</v>
      </c>
      <c r="D42" s="143">
        <f t="shared" si="11"/>
        <v>14493998.060000001</v>
      </c>
      <c r="E42" s="143">
        <v>12938797.609999999</v>
      </c>
      <c r="F42" s="143">
        <v>12616512.199999999</v>
      </c>
      <c r="G42" s="143">
        <f t="shared" si="12"/>
        <v>1555200.4500000011</v>
      </c>
    </row>
    <row r="43" spans="1:7">
      <c r="A43" s="72" t="s">
        <v>319</v>
      </c>
      <c r="B43" s="143">
        <v>6268428</v>
      </c>
      <c r="C43" s="143">
        <v>0</v>
      </c>
      <c r="D43" s="143">
        <f t="shared" si="11"/>
        <v>6268428</v>
      </c>
      <c r="E43" s="143">
        <v>3372260.99</v>
      </c>
      <c r="F43" s="143">
        <v>3372260.99</v>
      </c>
      <c r="G43" s="143">
        <f t="shared" si="12"/>
        <v>2896167.01</v>
      </c>
    </row>
    <row r="44" spans="1:7">
      <c r="A44" s="72" t="s">
        <v>320</v>
      </c>
      <c r="B44" s="143">
        <v>0</v>
      </c>
      <c r="C44" s="143">
        <v>0</v>
      </c>
      <c r="D44" s="143">
        <f t="shared" si="11"/>
        <v>0</v>
      </c>
      <c r="E44" s="143">
        <v>0</v>
      </c>
      <c r="F44" s="143">
        <v>0</v>
      </c>
      <c r="G44" s="143">
        <f t="shared" si="12"/>
        <v>0</v>
      </c>
    </row>
    <row r="45" spans="1:7">
      <c r="A45" s="72" t="s">
        <v>321</v>
      </c>
      <c r="B45" s="143">
        <v>0</v>
      </c>
      <c r="C45" s="143">
        <v>0</v>
      </c>
      <c r="D45" s="143">
        <f t="shared" si="11"/>
        <v>0</v>
      </c>
      <c r="E45" s="143">
        <v>0</v>
      </c>
      <c r="F45" s="143">
        <v>0</v>
      </c>
      <c r="G45" s="143">
        <f t="shared" si="12"/>
        <v>0</v>
      </c>
    </row>
    <row r="46" spans="1:7">
      <c r="A46" s="72" t="s">
        <v>322</v>
      </c>
      <c r="B46" s="143">
        <v>0</v>
      </c>
      <c r="C46" s="143">
        <v>0</v>
      </c>
      <c r="D46" s="143">
        <f t="shared" si="11"/>
        <v>0</v>
      </c>
      <c r="E46" s="143">
        <v>0</v>
      </c>
      <c r="F46" s="143">
        <v>0</v>
      </c>
      <c r="G46" s="143">
        <f t="shared" si="12"/>
        <v>0</v>
      </c>
    </row>
    <row r="47" spans="1:7">
      <c r="A47" s="72" t="s">
        <v>323</v>
      </c>
      <c r="B47" s="143">
        <v>140600</v>
      </c>
      <c r="C47" s="143">
        <v>56900</v>
      </c>
      <c r="D47" s="143">
        <f t="shared" si="11"/>
        <v>197500</v>
      </c>
      <c r="E47" s="143">
        <v>160000</v>
      </c>
      <c r="F47" s="143">
        <v>160000</v>
      </c>
      <c r="G47" s="143">
        <f t="shared" si="12"/>
        <v>37500</v>
      </c>
    </row>
    <row r="48" spans="1:7">
      <c r="A48" s="71" t="s">
        <v>324</v>
      </c>
      <c r="B48" s="144">
        <f t="shared" ref="B48:G48" si="13">SUM(B49:B57)</f>
        <v>849942</v>
      </c>
      <c r="C48" s="144">
        <f t="shared" si="13"/>
        <v>107144.66</v>
      </c>
      <c r="D48" s="144">
        <f t="shared" si="13"/>
        <v>957086.66</v>
      </c>
      <c r="E48" s="144">
        <f t="shared" si="13"/>
        <v>486516.12</v>
      </c>
      <c r="F48" s="144">
        <f t="shared" si="13"/>
        <v>465231.54000000004</v>
      </c>
      <c r="G48" s="144">
        <f t="shared" si="13"/>
        <v>470570.54000000004</v>
      </c>
    </row>
    <row r="49" spans="1:7">
      <c r="A49" s="72" t="s">
        <v>325</v>
      </c>
      <c r="B49" s="143">
        <v>641418</v>
      </c>
      <c r="C49" s="143">
        <v>60343.43</v>
      </c>
      <c r="D49" s="143">
        <f t="shared" ref="D49:D57" si="14">B49+C49</f>
        <v>701761.43</v>
      </c>
      <c r="E49" s="143">
        <v>425636.19</v>
      </c>
      <c r="F49" s="143">
        <v>410341.59</v>
      </c>
      <c r="G49" s="143">
        <f t="shared" ref="G49:G57" si="15">D49-E49</f>
        <v>276125.24000000005</v>
      </c>
    </row>
    <row r="50" spans="1:7">
      <c r="A50" s="72" t="s">
        <v>326</v>
      </c>
      <c r="B50" s="143">
        <v>96729</v>
      </c>
      <c r="C50" s="143">
        <v>-7000</v>
      </c>
      <c r="D50" s="143">
        <f t="shared" si="14"/>
        <v>89729</v>
      </c>
      <c r="E50" s="143">
        <v>23949.360000000001</v>
      </c>
      <c r="F50" s="143">
        <v>23949.360000000001</v>
      </c>
      <c r="G50" s="143">
        <f t="shared" si="15"/>
        <v>65779.64</v>
      </c>
    </row>
    <row r="51" spans="1:7">
      <c r="A51" s="72" t="s">
        <v>327</v>
      </c>
      <c r="B51" s="143">
        <v>0</v>
      </c>
      <c r="C51" s="143">
        <v>0</v>
      </c>
      <c r="D51" s="143">
        <f t="shared" si="14"/>
        <v>0</v>
      </c>
      <c r="E51" s="143">
        <v>0</v>
      </c>
      <c r="F51" s="143">
        <v>0</v>
      </c>
      <c r="G51" s="143">
        <f t="shared" si="15"/>
        <v>0</v>
      </c>
    </row>
    <row r="52" spans="1:7">
      <c r="A52" s="72" t="s">
        <v>328</v>
      </c>
      <c r="B52" s="143">
        <v>20000</v>
      </c>
      <c r="C52" s="143">
        <v>-5000</v>
      </c>
      <c r="D52" s="143">
        <f t="shared" si="14"/>
        <v>15000</v>
      </c>
      <c r="E52" s="143">
        <v>0</v>
      </c>
      <c r="F52" s="143">
        <v>0</v>
      </c>
      <c r="G52" s="143">
        <f t="shared" si="15"/>
        <v>15000</v>
      </c>
    </row>
    <row r="53" spans="1:7">
      <c r="A53" s="72" t="s">
        <v>329</v>
      </c>
      <c r="B53" s="143">
        <v>0</v>
      </c>
      <c r="C53" s="143">
        <v>0</v>
      </c>
      <c r="D53" s="143">
        <f t="shared" si="14"/>
        <v>0</v>
      </c>
      <c r="E53" s="143">
        <v>0</v>
      </c>
      <c r="F53" s="143">
        <v>0</v>
      </c>
      <c r="G53" s="143">
        <f t="shared" si="15"/>
        <v>0</v>
      </c>
    </row>
    <row r="54" spans="1:7">
      <c r="A54" s="72" t="s">
        <v>330</v>
      </c>
      <c r="B54" s="143">
        <v>53895</v>
      </c>
      <c r="C54" s="143">
        <v>70801.23</v>
      </c>
      <c r="D54" s="143">
        <f t="shared" si="14"/>
        <v>124696.23</v>
      </c>
      <c r="E54" s="143">
        <v>36930.57</v>
      </c>
      <c r="F54" s="143">
        <v>30940.59</v>
      </c>
      <c r="G54" s="143">
        <f t="shared" si="15"/>
        <v>87765.66</v>
      </c>
    </row>
    <row r="55" spans="1:7">
      <c r="A55" s="72" t="s">
        <v>331</v>
      </c>
      <c r="B55" s="143">
        <v>0</v>
      </c>
      <c r="C55" s="143">
        <v>0</v>
      </c>
      <c r="D55" s="143">
        <f t="shared" si="14"/>
        <v>0</v>
      </c>
      <c r="E55" s="143">
        <v>0</v>
      </c>
      <c r="F55" s="143">
        <v>0</v>
      </c>
      <c r="G55" s="143">
        <f t="shared" si="15"/>
        <v>0</v>
      </c>
    </row>
    <row r="56" spans="1:7">
      <c r="A56" s="72" t="s">
        <v>332</v>
      </c>
      <c r="B56" s="143">
        <v>0</v>
      </c>
      <c r="C56" s="143">
        <v>0</v>
      </c>
      <c r="D56" s="143">
        <f t="shared" si="14"/>
        <v>0</v>
      </c>
      <c r="E56" s="143">
        <v>0</v>
      </c>
      <c r="F56" s="143">
        <v>0</v>
      </c>
      <c r="G56" s="143">
        <f t="shared" si="15"/>
        <v>0</v>
      </c>
    </row>
    <row r="57" spans="1:7">
      <c r="A57" s="72" t="s">
        <v>333</v>
      </c>
      <c r="B57" s="143">
        <v>37900</v>
      </c>
      <c r="C57" s="143">
        <v>-12000</v>
      </c>
      <c r="D57" s="143">
        <f t="shared" si="14"/>
        <v>25900</v>
      </c>
      <c r="E57" s="143">
        <v>0</v>
      </c>
      <c r="F57" s="143">
        <v>0</v>
      </c>
      <c r="G57" s="143">
        <f t="shared" si="15"/>
        <v>25900</v>
      </c>
    </row>
    <row r="58" spans="1:7">
      <c r="A58" s="71" t="s">
        <v>334</v>
      </c>
      <c r="B58" s="144">
        <f t="shared" ref="B58:G58" si="16">SUM(B59:B61)</f>
        <v>36395420</v>
      </c>
      <c r="C58" s="144">
        <f t="shared" si="16"/>
        <v>21564968.32</v>
      </c>
      <c r="D58" s="144">
        <f t="shared" si="16"/>
        <v>57960388.32</v>
      </c>
      <c r="E58" s="144">
        <f t="shared" si="16"/>
        <v>15607513.74</v>
      </c>
      <c r="F58" s="144">
        <f t="shared" si="16"/>
        <v>14302112.609999999</v>
      </c>
      <c r="G58" s="144">
        <f t="shared" si="16"/>
        <v>42352874.579999998</v>
      </c>
    </row>
    <row r="59" spans="1:7">
      <c r="A59" s="72" t="s">
        <v>335</v>
      </c>
      <c r="B59" s="143">
        <v>36395420</v>
      </c>
      <c r="C59" s="143">
        <v>21541934.550000001</v>
      </c>
      <c r="D59" s="143">
        <f t="shared" ref="D59:D61" si="17">B59+C59</f>
        <v>57937354.549999997</v>
      </c>
      <c r="E59" s="143">
        <v>15607513.74</v>
      </c>
      <c r="F59" s="143">
        <v>14302112.609999999</v>
      </c>
      <c r="G59" s="143">
        <f t="shared" ref="G59:G61" si="18">D59-E59</f>
        <v>42329840.809999995</v>
      </c>
    </row>
    <row r="60" spans="1:7">
      <c r="A60" s="72" t="s">
        <v>336</v>
      </c>
      <c r="B60" s="143">
        <v>0</v>
      </c>
      <c r="C60" s="143">
        <v>0</v>
      </c>
      <c r="D60" s="143">
        <f t="shared" si="17"/>
        <v>0</v>
      </c>
      <c r="E60" s="143">
        <v>0</v>
      </c>
      <c r="F60" s="143">
        <v>0</v>
      </c>
      <c r="G60" s="143">
        <f t="shared" si="18"/>
        <v>0</v>
      </c>
    </row>
    <row r="61" spans="1:7">
      <c r="A61" s="72" t="s">
        <v>337</v>
      </c>
      <c r="B61" s="143">
        <v>0</v>
      </c>
      <c r="C61" s="143">
        <v>23033.77</v>
      </c>
      <c r="D61" s="143">
        <f t="shared" si="17"/>
        <v>23033.77</v>
      </c>
      <c r="E61" s="143">
        <v>0</v>
      </c>
      <c r="F61" s="143">
        <v>0</v>
      </c>
      <c r="G61" s="143">
        <f t="shared" si="18"/>
        <v>23033.77</v>
      </c>
    </row>
    <row r="62" spans="1:7">
      <c r="A62" s="71" t="s">
        <v>338</v>
      </c>
      <c r="B62" s="144">
        <f t="shared" ref="B62:G62" si="19">SUM(B63:B67,B69:B70)</f>
        <v>0</v>
      </c>
      <c r="C62" s="144">
        <f t="shared" si="19"/>
        <v>0</v>
      </c>
      <c r="D62" s="144">
        <f t="shared" si="19"/>
        <v>0</v>
      </c>
      <c r="E62" s="144">
        <f t="shared" si="19"/>
        <v>0</v>
      </c>
      <c r="F62" s="144">
        <f t="shared" si="19"/>
        <v>0</v>
      </c>
      <c r="G62" s="144">
        <f t="shared" si="19"/>
        <v>0</v>
      </c>
    </row>
    <row r="63" spans="1:7">
      <c r="A63" s="72" t="s">
        <v>339</v>
      </c>
      <c r="B63" s="143">
        <v>0</v>
      </c>
      <c r="C63" s="143">
        <v>0</v>
      </c>
      <c r="D63" s="143">
        <f t="shared" ref="D63:D70" si="20">B63+C63</f>
        <v>0</v>
      </c>
      <c r="E63" s="143">
        <v>0</v>
      </c>
      <c r="F63" s="143">
        <v>0</v>
      </c>
      <c r="G63" s="143">
        <f t="shared" ref="G63:G70" si="21">D63-E63</f>
        <v>0</v>
      </c>
    </row>
    <row r="64" spans="1:7">
      <c r="A64" s="72" t="s">
        <v>340</v>
      </c>
      <c r="B64" s="143">
        <v>0</v>
      </c>
      <c r="C64" s="143">
        <v>0</v>
      </c>
      <c r="D64" s="143">
        <f t="shared" si="20"/>
        <v>0</v>
      </c>
      <c r="E64" s="143">
        <v>0</v>
      </c>
      <c r="F64" s="143">
        <v>0</v>
      </c>
      <c r="G64" s="143">
        <f t="shared" si="21"/>
        <v>0</v>
      </c>
    </row>
    <row r="65" spans="1:7">
      <c r="A65" s="72" t="s">
        <v>341</v>
      </c>
      <c r="B65" s="143">
        <v>0</v>
      </c>
      <c r="C65" s="143">
        <v>0</v>
      </c>
      <c r="D65" s="143">
        <f t="shared" si="20"/>
        <v>0</v>
      </c>
      <c r="E65" s="143">
        <v>0</v>
      </c>
      <c r="F65" s="143">
        <v>0</v>
      </c>
      <c r="G65" s="143">
        <f t="shared" si="21"/>
        <v>0</v>
      </c>
    </row>
    <row r="66" spans="1:7">
      <c r="A66" s="72" t="s">
        <v>342</v>
      </c>
      <c r="B66" s="143">
        <v>0</v>
      </c>
      <c r="C66" s="143">
        <v>0</v>
      </c>
      <c r="D66" s="143">
        <f t="shared" si="20"/>
        <v>0</v>
      </c>
      <c r="E66" s="143">
        <v>0</v>
      </c>
      <c r="F66" s="143">
        <v>0</v>
      </c>
      <c r="G66" s="143">
        <f t="shared" si="21"/>
        <v>0</v>
      </c>
    </row>
    <row r="67" spans="1:7">
      <c r="A67" s="72" t="s">
        <v>343</v>
      </c>
      <c r="B67" s="143">
        <v>0</v>
      </c>
      <c r="C67" s="143">
        <v>0</v>
      </c>
      <c r="D67" s="143">
        <f t="shared" si="20"/>
        <v>0</v>
      </c>
      <c r="E67" s="143">
        <v>0</v>
      </c>
      <c r="F67" s="143">
        <v>0</v>
      </c>
      <c r="G67" s="143">
        <f t="shared" si="21"/>
        <v>0</v>
      </c>
    </row>
    <row r="68" spans="1:7">
      <c r="A68" s="72" t="s">
        <v>3294</v>
      </c>
      <c r="B68" s="143">
        <v>0</v>
      </c>
      <c r="C68" s="143">
        <v>0</v>
      </c>
      <c r="D68" s="143">
        <f t="shared" si="20"/>
        <v>0</v>
      </c>
      <c r="E68" s="143">
        <v>0</v>
      </c>
      <c r="F68" s="143">
        <v>0</v>
      </c>
      <c r="G68" s="143">
        <f t="shared" si="21"/>
        <v>0</v>
      </c>
    </row>
    <row r="69" spans="1:7">
      <c r="A69" s="72" t="s">
        <v>345</v>
      </c>
      <c r="B69" s="143">
        <v>0</v>
      </c>
      <c r="C69" s="143">
        <v>0</v>
      </c>
      <c r="D69" s="143">
        <f t="shared" si="20"/>
        <v>0</v>
      </c>
      <c r="E69" s="143">
        <v>0</v>
      </c>
      <c r="F69" s="143">
        <v>0</v>
      </c>
      <c r="G69" s="143">
        <f t="shared" si="21"/>
        <v>0</v>
      </c>
    </row>
    <row r="70" spans="1:7">
      <c r="A70" s="72" t="s">
        <v>346</v>
      </c>
      <c r="B70" s="143">
        <v>0</v>
      </c>
      <c r="C70" s="143">
        <v>0</v>
      </c>
      <c r="D70" s="143">
        <f t="shared" si="20"/>
        <v>0</v>
      </c>
      <c r="E70" s="143">
        <v>0</v>
      </c>
      <c r="F70" s="143">
        <v>0</v>
      </c>
      <c r="G70" s="143">
        <f t="shared" si="21"/>
        <v>0</v>
      </c>
    </row>
    <row r="71" spans="1:7">
      <c r="A71" s="71" t="s">
        <v>347</v>
      </c>
      <c r="B71" s="144">
        <f t="shared" ref="B71:G71" si="22">SUM(B72:B74)</f>
        <v>0</v>
      </c>
      <c r="C71" s="144">
        <f t="shared" si="22"/>
        <v>0</v>
      </c>
      <c r="D71" s="144">
        <f t="shared" si="22"/>
        <v>0</v>
      </c>
      <c r="E71" s="144">
        <f t="shared" si="22"/>
        <v>0</v>
      </c>
      <c r="F71" s="144">
        <f t="shared" si="22"/>
        <v>0</v>
      </c>
      <c r="G71" s="144">
        <f t="shared" si="22"/>
        <v>0</v>
      </c>
    </row>
    <row r="72" spans="1:7">
      <c r="A72" s="72" t="s">
        <v>348</v>
      </c>
      <c r="B72" s="143">
        <v>0</v>
      </c>
      <c r="C72" s="143">
        <v>0</v>
      </c>
      <c r="D72" s="143">
        <f t="shared" ref="D72:D74" si="23">B72+C72</f>
        <v>0</v>
      </c>
      <c r="E72" s="143">
        <v>0</v>
      </c>
      <c r="F72" s="143">
        <v>0</v>
      </c>
      <c r="G72" s="143">
        <f t="shared" ref="G72:G74" si="24">D72-E72</f>
        <v>0</v>
      </c>
    </row>
    <row r="73" spans="1:7">
      <c r="A73" s="72" t="s">
        <v>349</v>
      </c>
      <c r="B73" s="143">
        <v>0</v>
      </c>
      <c r="C73" s="143">
        <v>0</v>
      </c>
      <c r="D73" s="143">
        <f t="shared" si="23"/>
        <v>0</v>
      </c>
      <c r="E73" s="143">
        <v>0</v>
      </c>
      <c r="F73" s="143">
        <v>0</v>
      </c>
      <c r="G73" s="143">
        <f t="shared" si="24"/>
        <v>0</v>
      </c>
    </row>
    <row r="74" spans="1:7">
      <c r="A74" s="72" t="s">
        <v>350</v>
      </c>
      <c r="B74" s="143">
        <v>0</v>
      </c>
      <c r="C74" s="143">
        <v>0</v>
      </c>
      <c r="D74" s="143">
        <f t="shared" si="23"/>
        <v>0</v>
      </c>
      <c r="E74" s="143">
        <v>0</v>
      </c>
      <c r="F74" s="143">
        <v>0</v>
      </c>
      <c r="G74" s="143">
        <f t="shared" si="24"/>
        <v>0</v>
      </c>
    </row>
    <row r="75" spans="1:7">
      <c r="A75" s="71" t="s">
        <v>351</v>
      </c>
      <c r="B75" s="144">
        <f t="shared" ref="B75:G75" si="25">SUM(B76:B82)</f>
        <v>0</v>
      </c>
      <c r="C75" s="144">
        <f t="shared" si="25"/>
        <v>0</v>
      </c>
      <c r="D75" s="144">
        <f t="shared" si="25"/>
        <v>0</v>
      </c>
      <c r="E75" s="144">
        <f t="shared" si="25"/>
        <v>0</v>
      </c>
      <c r="F75" s="144">
        <f t="shared" si="25"/>
        <v>0</v>
      </c>
      <c r="G75" s="144">
        <f t="shared" si="25"/>
        <v>0</v>
      </c>
    </row>
    <row r="76" spans="1:7">
      <c r="A76" s="72" t="s">
        <v>352</v>
      </c>
      <c r="B76" s="143">
        <v>0</v>
      </c>
      <c r="C76" s="143">
        <v>0</v>
      </c>
      <c r="D76" s="143">
        <f t="shared" ref="D76:D82" si="26">B76+C76</f>
        <v>0</v>
      </c>
      <c r="E76" s="143">
        <v>0</v>
      </c>
      <c r="F76" s="143">
        <v>0</v>
      </c>
      <c r="G76" s="143">
        <f t="shared" ref="G76:G82" si="27">D76-E76</f>
        <v>0</v>
      </c>
    </row>
    <row r="77" spans="1:7">
      <c r="A77" s="72" t="s">
        <v>353</v>
      </c>
      <c r="B77" s="143">
        <v>0</v>
      </c>
      <c r="C77" s="143">
        <v>0</v>
      </c>
      <c r="D77" s="143">
        <f t="shared" si="26"/>
        <v>0</v>
      </c>
      <c r="E77" s="143">
        <v>0</v>
      </c>
      <c r="F77" s="143">
        <v>0</v>
      </c>
      <c r="G77" s="143">
        <f t="shared" si="27"/>
        <v>0</v>
      </c>
    </row>
    <row r="78" spans="1:7">
      <c r="A78" s="72" t="s">
        <v>354</v>
      </c>
      <c r="B78" s="143">
        <v>0</v>
      </c>
      <c r="C78" s="143">
        <v>0</v>
      </c>
      <c r="D78" s="143">
        <f t="shared" si="26"/>
        <v>0</v>
      </c>
      <c r="E78" s="143">
        <v>0</v>
      </c>
      <c r="F78" s="143">
        <v>0</v>
      </c>
      <c r="G78" s="143">
        <f t="shared" si="27"/>
        <v>0</v>
      </c>
    </row>
    <row r="79" spans="1:7">
      <c r="A79" s="72" t="s">
        <v>355</v>
      </c>
      <c r="B79" s="143">
        <v>0</v>
      </c>
      <c r="C79" s="143">
        <v>0</v>
      </c>
      <c r="D79" s="143">
        <f t="shared" si="26"/>
        <v>0</v>
      </c>
      <c r="E79" s="143">
        <v>0</v>
      </c>
      <c r="F79" s="143">
        <v>0</v>
      </c>
      <c r="G79" s="143">
        <f t="shared" si="27"/>
        <v>0</v>
      </c>
    </row>
    <row r="80" spans="1:7">
      <c r="A80" s="72" t="s">
        <v>356</v>
      </c>
      <c r="B80" s="143">
        <v>0</v>
      </c>
      <c r="C80" s="143">
        <v>0</v>
      </c>
      <c r="D80" s="143">
        <f t="shared" si="26"/>
        <v>0</v>
      </c>
      <c r="E80" s="143">
        <v>0</v>
      </c>
      <c r="F80" s="143">
        <v>0</v>
      </c>
      <c r="G80" s="143">
        <f t="shared" si="27"/>
        <v>0</v>
      </c>
    </row>
    <row r="81" spans="1:7">
      <c r="A81" s="72" t="s">
        <v>357</v>
      </c>
      <c r="B81" s="143">
        <v>0</v>
      </c>
      <c r="C81" s="143">
        <v>0</v>
      </c>
      <c r="D81" s="143">
        <f t="shared" si="26"/>
        <v>0</v>
      </c>
      <c r="E81" s="143">
        <v>0</v>
      </c>
      <c r="F81" s="143">
        <v>0</v>
      </c>
      <c r="G81" s="143">
        <f t="shared" si="27"/>
        <v>0</v>
      </c>
    </row>
    <row r="82" spans="1:7">
      <c r="A82" s="72" t="s">
        <v>358</v>
      </c>
      <c r="B82" s="143">
        <v>0</v>
      </c>
      <c r="C82" s="143">
        <v>0</v>
      </c>
      <c r="D82" s="143">
        <f t="shared" si="26"/>
        <v>0</v>
      </c>
      <c r="E82" s="143">
        <v>0</v>
      </c>
      <c r="F82" s="143">
        <v>0</v>
      </c>
      <c r="G82" s="143">
        <f t="shared" si="27"/>
        <v>0</v>
      </c>
    </row>
    <row r="83" spans="1:7">
      <c r="A83" s="73"/>
      <c r="B83" s="69"/>
      <c r="C83" s="69"/>
      <c r="D83" s="69"/>
      <c r="E83" s="69"/>
      <c r="F83" s="69"/>
      <c r="G83" s="69"/>
    </row>
    <row r="84" spans="1:7">
      <c r="A84" s="74" t="s">
        <v>359</v>
      </c>
      <c r="B84" s="145">
        <f t="shared" ref="B84:G84" si="28">SUM(B85,B93,B103,B113,B123,B133,B137,B146,B150)</f>
        <v>242751517.66000006</v>
      </c>
      <c r="C84" s="145">
        <f t="shared" si="28"/>
        <v>100181083.56999999</v>
      </c>
      <c r="D84" s="145">
        <f t="shared" si="28"/>
        <v>342932601.23000002</v>
      </c>
      <c r="E84" s="145">
        <f t="shared" si="28"/>
        <v>178574996.90000001</v>
      </c>
      <c r="F84" s="145">
        <f t="shared" si="28"/>
        <v>165698122.75</v>
      </c>
      <c r="G84" s="145">
        <f t="shared" si="28"/>
        <v>164357604.33000001</v>
      </c>
    </row>
    <row r="85" spans="1:7">
      <c r="A85" s="71" t="s">
        <v>286</v>
      </c>
      <c r="B85" s="144">
        <f t="shared" ref="B85:G85" si="29">SUM(B86:B92)</f>
        <v>50341018.260000005</v>
      </c>
      <c r="C85" s="144">
        <f t="shared" si="29"/>
        <v>559349.95000000007</v>
      </c>
      <c r="D85" s="144">
        <f t="shared" si="29"/>
        <v>50900368.210000001</v>
      </c>
      <c r="E85" s="144">
        <f t="shared" si="29"/>
        <v>27469074.990000002</v>
      </c>
      <c r="F85" s="144">
        <f t="shared" si="29"/>
        <v>27466974.990000002</v>
      </c>
      <c r="G85" s="144">
        <f t="shared" si="29"/>
        <v>23431293.219999999</v>
      </c>
    </row>
    <row r="86" spans="1:7">
      <c r="A86" s="72" t="s">
        <v>287</v>
      </c>
      <c r="B86" s="130">
        <v>32209856</v>
      </c>
      <c r="C86" s="130">
        <v>-575975.6</v>
      </c>
      <c r="D86" s="143">
        <f t="shared" ref="D86:D92" si="30">B86+C86</f>
        <v>31633880.399999999</v>
      </c>
      <c r="E86" s="130">
        <v>20038336.57</v>
      </c>
      <c r="F86" s="130">
        <v>20038336.57</v>
      </c>
      <c r="G86" s="130">
        <f t="shared" ref="G86:G92" si="31">D86-E86</f>
        <v>11595543.829999998</v>
      </c>
    </row>
    <row r="87" spans="1:7">
      <c r="A87" s="72" t="s">
        <v>288</v>
      </c>
      <c r="B87" s="130">
        <v>480419.26</v>
      </c>
      <c r="C87" s="130">
        <v>-61919.26</v>
      </c>
      <c r="D87" s="143">
        <f t="shared" si="30"/>
        <v>418500</v>
      </c>
      <c r="E87" s="130">
        <v>346900</v>
      </c>
      <c r="F87" s="130">
        <v>346900</v>
      </c>
      <c r="G87" s="130">
        <f t="shared" si="31"/>
        <v>71600</v>
      </c>
    </row>
    <row r="88" spans="1:7">
      <c r="A88" s="72" t="s">
        <v>289</v>
      </c>
      <c r="B88" s="130">
        <v>6568743</v>
      </c>
      <c r="C88" s="130">
        <v>385324.28</v>
      </c>
      <c r="D88" s="143">
        <f t="shared" si="30"/>
        <v>6954067.2800000003</v>
      </c>
      <c r="E88" s="130">
        <v>669847.46</v>
      </c>
      <c r="F88" s="130">
        <v>667747.46</v>
      </c>
      <c r="G88" s="130">
        <f t="shared" si="31"/>
        <v>6284219.8200000003</v>
      </c>
    </row>
    <row r="89" spans="1:7">
      <c r="A89" s="72" t="s">
        <v>290</v>
      </c>
      <c r="B89" s="130">
        <v>4600000</v>
      </c>
      <c r="C89" s="130">
        <v>0</v>
      </c>
      <c r="D89" s="143">
        <f t="shared" si="30"/>
        <v>4600000</v>
      </c>
      <c r="E89" s="130">
        <v>2276700.98</v>
      </c>
      <c r="F89" s="130">
        <v>2276700.98</v>
      </c>
      <c r="G89" s="130">
        <f t="shared" si="31"/>
        <v>2323299.02</v>
      </c>
    </row>
    <row r="90" spans="1:7">
      <c r="A90" s="72" t="s">
        <v>291</v>
      </c>
      <c r="B90" s="130">
        <v>6482000</v>
      </c>
      <c r="C90" s="130">
        <v>811920.53</v>
      </c>
      <c r="D90" s="143">
        <f t="shared" si="30"/>
        <v>7293920.5300000003</v>
      </c>
      <c r="E90" s="130">
        <v>4137289.98</v>
      </c>
      <c r="F90" s="130">
        <v>4137289.98</v>
      </c>
      <c r="G90" s="130">
        <f t="shared" si="31"/>
        <v>3156630.5500000003</v>
      </c>
    </row>
    <row r="91" spans="1:7">
      <c r="A91" s="72" t="s">
        <v>292</v>
      </c>
      <c r="B91" s="130">
        <v>0</v>
      </c>
      <c r="C91" s="130">
        <v>0</v>
      </c>
      <c r="D91" s="143">
        <f t="shared" si="30"/>
        <v>0</v>
      </c>
      <c r="E91" s="130">
        <v>0</v>
      </c>
      <c r="F91" s="130">
        <v>0</v>
      </c>
      <c r="G91" s="130">
        <f t="shared" si="31"/>
        <v>0</v>
      </c>
    </row>
    <row r="92" spans="1:7">
      <c r="A92" s="72" t="s">
        <v>293</v>
      </c>
      <c r="B92" s="130">
        <v>0</v>
      </c>
      <c r="C92" s="130">
        <v>0</v>
      </c>
      <c r="D92" s="143">
        <f t="shared" si="30"/>
        <v>0</v>
      </c>
      <c r="E92" s="130">
        <v>0</v>
      </c>
      <c r="F92" s="130">
        <v>0</v>
      </c>
      <c r="G92" s="130">
        <f t="shared" si="31"/>
        <v>0</v>
      </c>
    </row>
    <row r="93" spans="1:7">
      <c r="A93" s="71" t="s">
        <v>294</v>
      </c>
      <c r="B93" s="144">
        <f t="shared" ref="B93:G93" si="32">SUM(B94:B102)</f>
        <v>16341786.399999999</v>
      </c>
      <c r="C93" s="144">
        <f t="shared" si="32"/>
        <v>8552288.5700000003</v>
      </c>
      <c r="D93" s="144">
        <f t="shared" si="32"/>
        <v>24894074.970000003</v>
      </c>
      <c r="E93" s="144">
        <f t="shared" si="32"/>
        <v>18935784.32</v>
      </c>
      <c r="F93" s="144">
        <f t="shared" si="32"/>
        <v>17727524.199999999</v>
      </c>
      <c r="G93" s="144">
        <f t="shared" si="32"/>
        <v>5958290.6499999994</v>
      </c>
    </row>
    <row r="94" spans="1:7">
      <c r="A94" s="72" t="s">
        <v>295</v>
      </c>
      <c r="B94" s="130">
        <v>507975.77</v>
      </c>
      <c r="C94" s="130">
        <v>-99650</v>
      </c>
      <c r="D94" s="143">
        <f t="shared" ref="D94:D102" si="33">B94+C94</f>
        <v>408325.77</v>
      </c>
      <c r="E94" s="130">
        <v>269867.78999999998</v>
      </c>
      <c r="F94" s="130">
        <v>266921.17</v>
      </c>
      <c r="G94" s="130">
        <f t="shared" ref="G94:G102" si="34">D94-E94</f>
        <v>138457.98000000004</v>
      </c>
    </row>
    <row r="95" spans="1:7">
      <c r="A95" s="72" t="s">
        <v>296</v>
      </c>
      <c r="B95" s="130">
        <v>127435.85</v>
      </c>
      <c r="C95" s="130">
        <v>29150</v>
      </c>
      <c r="D95" s="143">
        <f t="shared" si="33"/>
        <v>156585.85</v>
      </c>
      <c r="E95" s="130">
        <v>114456.02</v>
      </c>
      <c r="F95" s="130">
        <v>106882.38</v>
      </c>
      <c r="G95" s="130">
        <f t="shared" si="34"/>
        <v>42129.83</v>
      </c>
    </row>
    <row r="96" spans="1:7">
      <c r="A96" s="72" t="s">
        <v>297</v>
      </c>
      <c r="B96" s="130">
        <v>16000</v>
      </c>
      <c r="C96" s="130">
        <v>0</v>
      </c>
      <c r="D96" s="143">
        <f t="shared" si="33"/>
        <v>16000</v>
      </c>
      <c r="E96" s="130">
        <v>59.86</v>
      </c>
      <c r="F96" s="130">
        <v>59.86</v>
      </c>
      <c r="G96" s="130">
        <f t="shared" si="34"/>
        <v>15940.14</v>
      </c>
    </row>
    <row r="97" spans="1:7">
      <c r="A97" s="72" t="s">
        <v>298</v>
      </c>
      <c r="B97" s="130">
        <v>4181247.78</v>
      </c>
      <c r="C97" s="130">
        <v>3462788.47</v>
      </c>
      <c r="D97" s="143">
        <f t="shared" si="33"/>
        <v>7644036.25</v>
      </c>
      <c r="E97" s="130">
        <v>5717835.5300000003</v>
      </c>
      <c r="F97" s="130">
        <v>5162817.07</v>
      </c>
      <c r="G97" s="130">
        <f t="shared" si="34"/>
        <v>1926200.7199999997</v>
      </c>
    </row>
    <row r="98" spans="1:7">
      <c r="A98" s="40" t="s">
        <v>299</v>
      </c>
      <c r="B98" s="130">
        <v>61631</v>
      </c>
      <c r="C98" s="130">
        <v>13800</v>
      </c>
      <c r="D98" s="143">
        <f t="shared" si="33"/>
        <v>75431</v>
      </c>
      <c r="E98" s="130">
        <v>12074.95</v>
      </c>
      <c r="F98" s="130">
        <v>12074.95</v>
      </c>
      <c r="G98" s="130">
        <f t="shared" si="34"/>
        <v>63356.05</v>
      </c>
    </row>
    <row r="99" spans="1:7">
      <c r="A99" s="72" t="s">
        <v>300</v>
      </c>
      <c r="B99" s="130">
        <v>7424014</v>
      </c>
      <c r="C99" s="130">
        <v>2550400</v>
      </c>
      <c r="D99" s="143">
        <f t="shared" si="33"/>
        <v>9974414</v>
      </c>
      <c r="E99" s="130">
        <v>7563768.9400000004</v>
      </c>
      <c r="F99" s="130">
        <v>7158536.6299999999</v>
      </c>
      <c r="G99" s="130">
        <f t="shared" si="34"/>
        <v>2410645.0599999996</v>
      </c>
    </row>
    <row r="100" spans="1:7">
      <c r="A100" s="72" t="s">
        <v>301</v>
      </c>
      <c r="B100" s="130">
        <v>1033021</v>
      </c>
      <c r="C100" s="130">
        <v>1473500.1</v>
      </c>
      <c r="D100" s="143">
        <f t="shared" si="33"/>
        <v>2506521.1</v>
      </c>
      <c r="E100" s="130">
        <v>2321439.02</v>
      </c>
      <c r="F100" s="130">
        <v>2224815.66</v>
      </c>
      <c r="G100" s="130">
        <f t="shared" si="34"/>
        <v>185082.08000000007</v>
      </c>
    </row>
    <row r="101" spans="1:7">
      <c r="A101" s="72" t="s">
        <v>302</v>
      </c>
      <c r="B101" s="130">
        <v>48000</v>
      </c>
      <c r="C101" s="130">
        <v>1999800</v>
      </c>
      <c r="D101" s="143">
        <f t="shared" si="33"/>
        <v>2047800</v>
      </c>
      <c r="E101" s="130">
        <v>1683980.7</v>
      </c>
      <c r="F101" s="130">
        <v>1683980.7</v>
      </c>
      <c r="G101" s="130">
        <f t="shared" si="34"/>
        <v>363819.30000000005</v>
      </c>
    </row>
    <row r="102" spans="1:7">
      <c r="A102" s="72" t="s">
        <v>303</v>
      </c>
      <c r="B102" s="130">
        <v>2942461</v>
      </c>
      <c r="C102" s="130">
        <v>-877500</v>
      </c>
      <c r="D102" s="143">
        <f t="shared" si="33"/>
        <v>2064961</v>
      </c>
      <c r="E102" s="130">
        <v>1252301.51</v>
      </c>
      <c r="F102" s="130">
        <v>1111435.78</v>
      </c>
      <c r="G102" s="130">
        <f t="shared" si="34"/>
        <v>812659.49</v>
      </c>
    </row>
    <row r="103" spans="1:7">
      <c r="A103" s="71" t="s">
        <v>304</v>
      </c>
      <c r="B103" s="144">
        <f t="shared" ref="B103:G103" si="35">SUM(B104:B112)</f>
        <v>21176763.350000001</v>
      </c>
      <c r="C103" s="144">
        <f t="shared" si="35"/>
        <v>1843628.7199999997</v>
      </c>
      <c r="D103" s="144">
        <f t="shared" si="35"/>
        <v>23020392.07</v>
      </c>
      <c r="E103" s="144">
        <f t="shared" si="35"/>
        <v>12031954.359999999</v>
      </c>
      <c r="F103" s="144">
        <f t="shared" si="35"/>
        <v>11755844.84</v>
      </c>
      <c r="G103" s="144">
        <f t="shared" si="35"/>
        <v>10988437.710000001</v>
      </c>
    </row>
    <row r="104" spans="1:7">
      <c r="A104" s="72" t="s">
        <v>305</v>
      </c>
      <c r="B104" s="130">
        <v>2400</v>
      </c>
      <c r="C104" s="130">
        <v>2100</v>
      </c>
      <c r="D104" s="143">
        <f t="shared" ref="D104:D112" si="36">B104+C104</f>
        <v>4500</v>
      </c>
      <c r="E104" s="130">
        <v>1334.95</v>
      </c>
      <c r="F104" s="130">
        <v>1334.95</v>
      </c>
      <c r="G104" s="130">
        <f t="shared" ref="G104:G112" si="37">D104-E104</f>
        <v>3165.05</v>
      </c>
    </row>
    <row r="105" spans="1:7">
      <c r="A105" s="72" t="s">
        <v>306</v>
      </c>
      <c r="B105" s="130">
        <v>28000</v>
      </c>
      <c r="C105" s="130">
        <v>-23000</v>
      </c>
      <c r="D105" s="143">
        <f t="shared" si="36"/>
        <v>5000</v>
      </c>
      <c r="E105" s="130">
        <v>0</v>
      </c>
      <c r="F105" s="130">
        <v>0</v>
      </c>
      <c r="G105" s="130">
        <f t="shared" si="37"/>
        <v>5000</v>
      </c>
    </row>
    <row r="106" spans="1:7">
      <c r="A106" s="72" t="s">
        <v>307</v>
      </c>
      <c r="B106" s="130">
        <v>1133000</v>
      </c>
      <c r="C106" s="130">
        <v>3544641.8</v>
      </c>
      <c r="D106" s="143">
        <f t="shared" si="36"/>
        <v>4677641.8</v>
      </c>
      <c r="E106" s="130">
        <v>1917703.71</v>
      </c>
      <c r="F106" s="130">
        <v>1740941.79</v>
      </c>
      <c r="G106" s="130">
        <f t="shared" si="37"/>
        <v>2759938.09</v>
      </c>
    </row>
    <row r="107" spans="1:7">
      <c r="A107" s="72" t="s">
        <v>308</v>
      </c>
      <c r="B107" s="130">
        <v>1423375.5</v>
      </c>
      <c r="C107" s="130">
        <v>-227000</v>
      </c>
      <c r="D107" s="143">
        <f t="shared" si="36"/>
        <v>1196375.5</v>
      </c>
      <c r="E107" s="130">
        <v>739570.05</v>
      </c>
      <c r="F107" s="130">
        <v>739570.05</v>
      </c>
      <c r="G107" s="130">
        <f t="shared" si="37"/>
        <v>456805.44999999995</v>
      </c>
    </row>
    <row r="108" spans="1:7">
      <c r="A108" s="72" t="s">
        <v>309</v>
      </c>
      <c r="B108" s="130">
        <v>1457956.31</v>
      </c>
      <c r="C108" s="130">
        <v>-153800</v>
      </c>
      <c r="D108" s="143">
        <f t="shared" si="36"/>
        <v>1304156.31</v>
      </c>
      <c r="E108" s="130">
        <v>686604.69</v>
      </c>
      <c r="F108" s="130">
        <v>614987.1</v>
      </c>
      <c r="G108" s="130">
        <f t="shared" si="37"/>
        <v>617551.62000000011</v>
      </c>
    </row>
    <row r="109" spans="1:7">
      <c r="A109" s="72" t="s">
        <v>310</v>
      </c>
      <c r="B109" s="130">
        <v>0</v>
      </c>
      <c r="C109" s="130">
        <v>40000</v>
      </c>
      <c r="D109" s="143">
        <f t="shared" si="36"/>
        <v>40000</v>
      </c>
      <c r="E109" s="130">
        <v>4234.01</v>
      </c>
      <c r="F109" s="130">
        <v>0</v>
      </c>
      <c r="G109" s="130">
        <f t="shared" si="37"/>
        <v>35765.99</v>
      </c>
    </row>
    <row r="110" spans="1:7">
      <c r="A110" s="72" t="s">
        <v>311</v>
      </c>
      <c r="B110" s="130">
        <v>19000</v>
      </c>
      <c r="C110" s="130">
        <v>65500</v>
      </c>
      <c r="D110" s="143">
        <f t="shared" si="36"/>
        <v>84500</v>
      </c>
      <c r="E110" s="130">
        <v>25387.41</v>
      </c>
      <c r="F110" s="130">
        <v>23821.41</v>
      </c>
      <c r="G110" s="130">
        <f t="shared" si="37"/>
        <v>59112.59</v>
      </c>
    </row>
    <row r="111" spans="1:7">
      <c r="A111" s="72" t="s">
        <v>312</v>
      </c>
      <c r="B111" s="130">
        <v>5000000</v>
      </c>
      <c r="C111" s="130">
        <v>-5000000</v>
      </c>
      <c r="D111" s="143">
        <f t="shared" si="36"/>
        <v>0</v>
      </c>
      <c r="E111" s="130">
        <v>0</v>
      </c>
      <c r="F111" s="130">
        <v>0</v>
      </c>
      <c r="G111" s="130">
        <f t="shared" si="37"/>
        <v>0</v>
      </c>
    </row>
    <row r="112" spans="1:7">
      <c r="A112" s="72" t="s">
        <v>313</v>
      </c>
      <c r="B112" s="130">
        <v>12113031.539999999</v>
      </c>
      <c r="C112" s="130">
        <v>3595186.92</v>
      </c>
      <c r="D112" s="143">
        <f t="shared" si="36"/>
        <v>15708218.459999999</v>
      </c>
      <c r="E112" s="130">
        <v>8657119.5399999991</v>
      </c>
      <c r="F112" s="130">
        <v>8635189.5399999991</v>
      </c>
      <c r="G112" s="130">
        <f t="shared" si="37"/>
        <v>7051098.9199999999</v>
      </c>
    </row>
    <row r="113" spans="1:7">
      <c r="A113" s="71" t="s">
        <v>314</v>
      </c>
      <c r="B113" s="144">
        <f t="shared" ref="B113:G113" si="38">SUM(B114:B122)</f>
        <v>2863500</v>
      </c>
      <c r="C113" s="144">
        <f t="shared" si="38"/>
        <v>3828210</v>
      </c>
      <c r="D113" s="144">
        <f t="shared" si="38"/>
        <v>6691710</v>
      </c>
      <c r="E113" s="144">
        <f t="shared" si="38"/>
        <v>5661710</v>
      </c>
      <c r="F113" s="144">
        <f t="shared" si="38"/>
        <v>4959400</v>
      </c>
      <c r="G113" s="144">
        <f t="shared" si="38"/>
        <v>1030000</v>
      </c>
    </row>
    <row r="114" spans="1:7">
      <c r="A114" s="72" t="s">
        <v>315</v>
      </c>
      <c r="B114" s="130">
        <v>0</v>
      </c>
      <c r="C114" s="130">
        <v>0</v>
      </c>
      <c r="D114" s="143">
        <f t="shared" ref="D114:D122" si="39">B114+C114</f>
        <v>0</v>
      </c>
      <c r="E114" s="130">
        <v>0</v>
      </c>
      <c r="F114" s="130">
        <v>0</v>
      </c>
      <c r="G114" s="130">
        <f t="shared" ref="G114:G122" si="40">D114-E114</f>
        <v>0</v>
      </c>
    </row>
    <row r="115" spans="1:7">
      <c r="A115" s="72" t="s">
        <v>316</v>
      </c>
      <c r="B115" s="130">
        <v>0</v>
      </c>
      <c r="C115" s="130">
        <v>0</v>
      </c>
      <c r="D115" s="143">
        <f t="shared" si="39"/>
        <v>0</v>
      </c>
      <c r="E115" s="130">
        <v>0</v>
      </c>
      <c r="F115" s="130">
        <v>0</v>
      </c>
      <c r="G115" s="130">
        <f t="shared" si="40"/>
        <v>0</v>
      </c>
    </row>
    <row r="116" spans="1:7">
      <c r="A116" s="72" t="s">
        <v>317</v>
      </c>
      <c r="B116" s="130">
        <v>2663500</v>
      </c>
      <c r="C116" s="130">
        <v>3812810</v>
      </c>
      <c r="D116" s="143">
        <f t="shared" si="39"/>
        <v>6476310</v>
      </c>
      <c r="E116" s="130">
        <v>5646310</v>
      </c>
      <c r="F116" s="130">
        <v>4944000</v>
      </c>
      <c r="G116" s="130">
        <f t="shared" si="40"/>
        <v>830000</v>
      </c>
    </row>
    <row r="117" spans="1:7">
      <c r="A117" s="72" t="s">
        <v>318</v>
      </c>
      <c r="B117" s="130">
        <v>200000</v>
      </c>
      <c r="C117" s="130">
        <v>15400</v>
      </c>
      <c r="D117" s="143">
        <f t="shared" si="39"/>
        <v>215400</v>
      </c>
      <c r="E117" s="130">
        <v>15400</v>
      </c>
      <c r="F117" s="130">
        <v>15400</v>
      </c>
      <c r="G117" s="130">
        <f t="shared" si="40"/>
        <v>200000</v>
      </c>
    </row>
    <row r="118" spans="1:7">
      <c r="A118" s="72" t="s">
        <v>319</v>
      </c>
      <c r="B118" s="130">
        <v>0</v>
      </c>
      <c r="C118" s="130">
        <v>0</v>
      </c>
      <c r="D118" s="143">
        <f t="shared" si="39"/>
        <v>0</v>
      </c>
      <c r="E118" s="130">
        <v>0</v>
      </c>
      <c r="F118" s="130">
        <v>0</v>
      </c>
      <c r="G118" s="130">
        <f t="shared" si="40"/>
        <v>0</v>
      </c>
    </row>
    <row r="119" spans="1:7">
      <c r="A119" s="72" t="s">
        <v>320</v>
      </c>
      <c r="B119" s="130">
        <v>0</v>
      </c>
      <c r="C119" s="130">
        <v>0</v>
      </c>
      <c r="D119" s="143">
        <f t="shared" si="39"/>
        <v>0</v>
      </c>
      <c r="E119" s="130">
        <v>0</v>
      </c>
      <c r="F119" s="130">
        <v>0</v>
      </c>
      <c r="G119" s="130">
        <f t="shared" si="40"/>
        <v>0</v>
      </c>
    </row>
    <row r="120" spans="1:7">
      <c r="A120" s="72" t="s">
        <v>321</v>
      </c>
      <c r="B120" s="130">
        <v>0</v>
      </c>
      <c r="C120" s="130">
        <v>0</v>
      </c>
      <c r="D120" s="143">
        <f t="shared" si="39"/>
        <v>0</v>
      </c>
      <c r="E120" s="130">
        <v>0</v>
      </c>
      <c r="F120" s="130">
        <v>0</v>
      </c>
      <c r="G120" s="130">
        <f t="shared" si="40"/>
        <v>0</v>
      </c>
    </row>
    <row r="121" spans="1:7">
      <c r="A121" s="72" t="s">
        <v>322</v>
      </c>
      <c r="B121" s="130">
        <v>0</v>
      </c>
      <c r="C121" s="130">
        <v>0</v>
      </c>
      <c r="D121" s="143">
        <f t="shared" si="39"/>
        <v>0</v>
      </c>
      <c r="E121" s="130">
        <v>0</v>
      </c>
      <c r="F121" s="130">
        <v>0</v>
      </c>
      <c r="G121" s="130">
        <f t="shared" si="40"/>
        <v>0</v>
      </c>
    </row>
    <row r="122" spans="1:7">
      <c r="A122" s="72" t="s">
        <v>323</v>
      </c>
      <c r="B122" s="130">
        <v>0</v>
      </c>
      <c r="C122" s="130">
        <v>0</v>
      </c>
      <c r="D122" s="143">
        <f t="shared" si="39"/>
        <v>0</v>
      </c>
      <c r="E122" s="130">
        <v>0</v>
      </c>
      <c r="F122" s="130">
        <v>0</v>
      </c>
      <c r="G122" s="130">
        <f t="shared" si="40"/>
        <v>0</v>
      </c>
    </row>
    <row r="123" spans="1:7">
      <c r="A123" s="71" t="s">
        <v>324</v>
      </c>
      <c r="B123" s="144">
        <f t="shared" ref="B123:G123" si="41">SUM(B124:B132)</f>
        <v>2912500</v>
      </c>
      <c r="C123" s="144">
        <f t="shared" si="41"/>
        <v>499163.59000000008</v>
      </c>
      <c r="D123" s="144">
        <f t="shared" si="41"/>
        <v>3411663.59</v>
      </c>
      <c r="E123" s="144">
        <f t="shared" si="41"/>
        <v>699815.0199999999</v>
      </c>
      <c r="F123" s="144">
        <f t="shared" si="41"/>
        <v>697665.27999999991</v>
      </c>
      <c r="G123" s="144">
        <f t="shared" si="41"/>
        <v>2711848.57</v>
      </c>
    </row>
    <row r="124" spans="1:7">
      <c r="A124" s="72" t="s">
        <v>325</v>
      </c>
      <c r="B124" s="130">
        <v>377000</v>
      </c>
      <c r="C124" s="130">
        <v>-141065</v>
      </c>
      <c r="D124" s="143">
        <f t="shared" ref="D124:D132" si="42">B124+C124</f>
        <v>235935</v>
      </c>
      <c r="E124" s="130">
        <v>205557.2</v>
      </c>
      <c r="F124" s="130">
        <v>203407.46</v>
      </c>
      <c r="G124" s="130">
        <f t="shared" ref="G124:G132" si="43">D124-E124</f>
        <v>30377.799999999988</v>
      </c>
    </row>
    <row r="125" spans="1:7">
      <c r="A125" s="72" t="s">
        <v>326</v>
      </c>
      <c r="B125" s="130">
        <v>32000</v>
      </c>
      <c r="C125" s="130">
        <v>561782</v>
      </c>
      <c r="D125" s="143">
        <f t="shared" si="42"/>
        <v>593782</v>
      </c>
      <c r="E125" s="130">
        <v>434000</v>
      </c>
      <c r="F125" s="130">
        <v>434000</v>
      </c>
      <c r="G125" s="130">
        <f t="shared" si="43"/>
        <v>159782</v>
      </c>
    </row>
    <row r="126" spans="1:7">
      <c r="A126" s="72" t="s">
        <v>327</v>
      </c>
      <c r="B126" s="130">
        <v>0</v>
      </c>
      <c r="C126" s="130">
        <v>0</v>
      </c>
      <c r="D126" s="143">
        <f t="shared" si="42"/>
        <v>0</v>
      </c>
      <c r="E126" s="130">
        <v>0</v>
      </c>
      <c r="F126" s="130">
        <v>0</v>
      </c>
      <c r="G126" s="130">
        <f t="shared" si="43"/>
        <v>0</v>
      </c>
    </row>
    <row r="127" spans="1:7">
      <c r="A127" s="72" t="s">
        <v>328</v>
      </c>
      <c r="B127" s="130">
        <v>2150000</v>
      </c>
      <c r="C127" s="130">
        <v>290346.59000000003</v>
      </c>
      <c r="D127" s="143">
        <f t="shared" si="42"/>
        <v>2440346.59</v>
      </c>
      <c r="E127" s="130">
        <v>25990</v>
      </c>
      <c r="F127" s="130">
        <v>25990</v>
      </c>
      <c r="G127" s="130">
        <f t="shared" si="43"/>
        <v>2414356.59</v>
      </c>
    </row>
    <row r="128" spans="1:7">
      <c r="A128" s="72" t="s">
        <v>329</v>
      </c>
      <c r="B128" s="130">
        <v>0</v>
      </c>
      <c r="C128" s="130">
        <v>0</v>
      </c>
      <c r="D128" s="143">
        <f t="shared" si="42"/>
        <v>0</v>
      </c>
      <c r="E128" s="130">
        <v>0</v>
      </c>
      <c r="F128" s="130">
        <v>0</v>
      </c>
      <c r="G128" s="130">
        <f t="shared" si="43"/>
        <v>0</v>
      </c>
    </row>
    <row r="129" spans="1:7">
      <c r="A129" s="72" t="s">
        <v>330</v>
      </c>
      <c r="B129" s="130">
        <v>333500</v>
      </c>
      <c r="C129" s="130">
        <v>-191900</v>
      </c>
      <c r="D129" s="143">
        <f t="shared" si="42"/>
        <v>141600</v>
      </c>
      <c r="E129" s="130">
        <v>34267.82</v>
      </c>
      <c r="F129" s="130">
        <v>34267.82</v>
      </c>
      <c r="G129" s="130">
        <f t="shared" si="43"/>
        <v>107332.18</v>
      </c>
    </row>
    <row r="130" spans="1:7">
      <c r="A130" s="72" t="s">
        <v>331</v>
      </c>
      <c r="B130" s="130">
        <v>0</v>
      </c>
      <c r="C130" s="130">
        <v>0</v>
      </c>
      <c r="D130" s="143">
        <f t="shared" si="42"/>
        <v>0</v>
      </c>
      <c r="E130" s="130">
        <v>0</v>
      </c>
      <c r="F130" s="130">
        <v>0</v>
      </c>
      <c r="G130" s="130">
        <f t="shared" si="43"/>
        <v>0</v>
      </c>
    </row>
    <row r="131" spans="1:7">
      <c r="A131" s="72" t="s">
        <v>332</v>
      </c>
      <c r="B131" s="130">
        <v>0</v>
      </c>
      <c r="C131" s="130">
        <v>0</v>
      </c>
      <c r="D131" s="143">
        <f t="shared" si="42"/>
        <v>0</v>
      </c>
      <c r="E131" s="130">
        <v>0</v>
      </c>
      <c r="F131" s="130">
        <v>0</v>
      </c>
      <c r="G131" s="130">
        <f t="shared" si="43"/>
        <v>0</v>
      </c>
    </row>
    <row r="132" spans="1:7">
      <c r="A132" s="72" t="s">
        <v>333</v>
      </c>
      <c r="B132" s="130">
        <v>20000</v>
      </c>
      <c r="C132" s="130">
        <v>-20000</v>
      </c>
      <c r="D132" s="143">
        <f t="shared" si="42"/>
        <v>0</v>
      </c>
      <c r="E132" s="130">
        <v>0</v>
      </c>
      <c r="F132" s="130">
        <v>0</v>
      </c>
      <c r="G132" s="130">
        <f t="shared" si="43"/>
        <v>0</v>
      </c>
    </row>
    <row r="133" spans="1:7">
      <c r="A133" s="71" t="s">
        <v>334</v>
      </c>
      <c r="B133" s="144">
        <f t="shared" ref="B133:G133" si="44">SUM(B134:B136)</f>
        <v>145192538.57000002</v>
      </c>
      <c r="C133" s="144">
        <f t="shared" si="44"/>
        <v>86898442.599999994</v>
      </c>
      <c r="D133" s="144">
        <f t="shared" si="44"/>
        <v>232090981.17000002</v>
      </c>
      <c r="E133" s="144">
        <f t="shared" si="44"/>
        <v>112853246.98999999</v>
      </c>
      <c r="F133" s="144">
        <f t="shared" si="44"/>
        <v>102167302.22</v>
      </c>
      <c r="G133" s="144">
        <f t="shared" si="44"/>
        <v>119237734.18000002</v>
      </c>
    </row>
    <row r="134" spans="1:7">
      <c r="A134" s="72" t="s">
        <v>335</v>
      </c>
      <c r="B134" s="130">
        <v>144895169.61000001</v>
      </c>
      <c r="C134" s="130">
        <v>86819879.879999995</v>
      </c>
      <c r="D134" s="143">
        <f t="shared" ref="D134:D136" si="45">B134+C134</f>
        <v>231715049.49000001</v>
      </c>
      <c r="E134" s="130">
        <v>112853246.98999999</v>
      </c>
      <c r="F134" s="130">
        <v>102167302.22</v>
      </c>
      <c r="G134" s="130">
        <f t="shared" ref="G134:G136" si="46">D134-E134</f>
        <v>118861802.50000001</v>
      </c>
    </row>
    <row r="135" spans="1:7">
      <c r="A135" s="72" t="s">
        <v>336</v>
      </c>
      <c r="B135" s="130">
        <v>0</v>
      </c>
      <c r="C135" s="130">
        <v>0</v>
      </c>
      <c r="D135" s="143">
        <v>0</v>
      </c>
      <c r="E135" s="130">
        <v>0</v>
      </c>
      <c r="F135" s="130">
        <v>0</v>
      </c>
      <c r="G135" s="130">
        <v>0</v>
      </c>
    </row>
    <row r="136" spans="1:7">
      <c r="A136" s="72" t="s">
        <v>337</v>
      </c>
      <c r="B136" s="130">
        <v>297368.96000000002</v>
      </c>
      <c r="C136" s="130">
        <v>78562.720000000001</v>
      </c>
      <c r="D136" s="143">
        <f t="shared" si="45"/>
        <v>375931.68000000005</v>
      </c>
      <c r="E136" s="130">
        <v>0</v>
      </c>
      <c r="F136" s="130">
        <v>0</v>
      </c>
      <c r="G136" s="130">
        <f t="shared" si="46"/>
        <v>375931.68000000005</v>
      </c>
    </row>
    <row r="137" spans="1:7">
      <c r="A137" s="71" t="s">
        <v>338</v>
      </c>
      <c r="B137" s="144">
        <f t="shared" ref="B137:G137" si="47">SUM(B138:B142,B144:B145)</f>
        <v>0</v>
      </c>
      <c r="C137" s="144">
        <f t="shared" si="47"/>
        <v>0</v>
      </c>
      <c r="D137" s="144">
        <f t="shared" si="47"/>
        <v>0</v>
      </c>
      <c r="E137" s="144">
        <f t="shared" si="47"/>
        <v>0</v>
      </c>
      <c r="F137" s="144">
        <f t="shared" si="47"/>
        <v>0</v>
      </c>
      <c r="G137" s="144">
        <f t="shared" si="47"/>
        <v>0</v>
      </c>
    </row>
    <row r="138" spans="1:7">
      <c r="A138" s="72" t="s">
        <v>339</v>
      </c>
      <c r="B138" s="130">
        <v>0</v>
      </c>
      <c r="C138" s="130">
        <v>0</v>
      </c>
      <c r="D138" s="143">
        <f t="shared" ref="D138:D145" si="48">B138+C138</f>
        <v>0</v>
      </c>
      <c r="E138" s="130">
        <v>0</v>
      </c>
      <c r="F138" s="130">
        <v>0</v>
      </c>
      <c r="G138" s="130">
        <f t="shared" ref="G138:G145" si="49">D138-E138</f>
        <v>0</v>
      </c>
    </row>
    <row r="139" spans="1:7">
      <c r="A139" s="72" t="s">
        <v>340</v>
      </c>
      <c r="B139" s="130">
        <v>0</v>
      </c>
      <c r="C139" s="130">
        <v>0</v>
      </c>
      <c r="D139" s="143">
        <f t="shared" si="48"/>
        <v>0</v>
      </c>
      <c r="E139" s="130">
        <v>0</v>
      </c>
      <c r="F139" s="130">
        <v>0</v>
      </c>
      <c r="G139" s="130">
        <f t="shared" si="49"/>
        <v>0</v>
      </c>
    </row>
    <row r="140" spans="1:7">
      <c r="A140" s="72" t="s">
        <v>341</v>
      </c>
      <c r="B140" s="130">
        <v>0</v>
      </c>
      <c r="C140" s="130">
        <v>0</v>
      </c>
      <c r="D140" s="143">
        <f t="shared" si="48"/>
        <v>0</v>
      </c>
      <c r="E140" s="130">
        <v>0</v>
      </c>
      <c r="F140" s="130">
        <v>0</v>
      </c>
      <c r="G140" s="130">
        <f t="shared" si="49"/>
        <v>0</v>
      </c>
    </row>
    <row r="141" spans="1:7">
      <c r="A141" s="72" t="s">
        <v>342</v>
      </c>
      <c r="B141" s="130">
        <v>0</v>
      </c>
      <c r="C141" s="130">
        <v>0</v>
      </c>
      <c r="D141" s="143">
        <f t="shared" si="48"/>
        <v>0</v>
      </c>
      <c r="E141" s="130">
        <v>0</v>
      </c>
      <c r="F141" s="130">
        <v>0</v>
      </c>
      <c r="G141" s="130">
        <f t="shared" si="49"/>
        <v>0</v>
      </c>
    </row>
    <row r="142" spans="1:7">
      <c r="A142" s="72" t="s">
        <v>343</v>
      </c>
      <c r="B142" s="130">
        <v>0</v>
      </c>
      <c r="C142" s="130">
        <v>0</v>
      </c>
      <c r="D142" s="143">
        <f t="shared" si="48"/>
        <v>0</v>
      </c>
      <c r="E142" s="130">
        <v>0</v>
      </c>
      <c r="F142" s="130">
        <v>0</v>
      </c>
      <c r="G142" s="130">
        <f t="shared" si="49"/>
        <v>0</v>
      </c>
    </row>
    <row r="143" spans="1:7">
      <c r="A143" s="72" t="s">
        <v>3294</v>
      </c>
      <c r="B143" s="130">
        <v>0</v>
      </c>
      <c r="C143" s="130">
        <v>0</v>
      </c>
      <c r="D143" s="143">
        <f t="shared" si="48"/>
        <v>0</v>
      </c>
      <c r="E143" s="130">
        <v>0</v>
      </c>
      <c r="F143" s="130">
        <v>0</v>
      </c>
      <c r="G143" s="130">
        <f t="shared" si="49"/>
        <v>0</v>
      </c>
    </row>
    <row r="144" spans="1:7">
      <c r="A144" s="72" t="s">
        <v>345</v>
      </c>
      <c r="B144" s="130">
        <v>0</v>
      </c>
      <c r="C144" s="130">
        <v>0</v>
      </c>
      <c r="D144" s="143">
        <f t="shared" si="48"/>
        <v>0</v>
      </c>
      <c r="E144" s="130">
        <v>0</v>
      </c>
      <c r="F144" s="130">
        <v>0</v>
      </c>
      <c r="G144" s="130">
        <f t="shared" si="49"/>
        <v>0</v>
      </c>
    </row>
    <row r="145" spans="1:7">
      <c r="A145" s="72" t="s">
        <v>346</v>
      </c>
      <c r="B145" s="130">
        <v>0</v>
      </c>
      <c r="C145" s="130">
        <v>0</v>
      </c>
      <c r="D145" s="143">
        <f t="shared" si="48"/>
        <v>0</v>
      </c>
      <c r="E145" s="130">
        <v>0</v>
      </c>
      <c r="F145" s="130">
        <v>0</v>
      </c>
      <c r="G145" s="130">
        <f t="shared" si="49"/>
        <v>0</v>
      </c>
    </row>
    <row r="146" spans="1:7">
      <c r="A146" s="71" t="s">
        <v>347</v>
      </c>
      <c r="B146" s="144">
        <f t="shared" ref="B146:G146" si="50">SUM(B147:B149)</f>
        <v>0</v>
      </c>
      <c r="C146" s="144">
        <f t="shared" si="50"/>
        <v>0</v>
      </c>
      <c r="D146" s="144">
        <f t="shared" si="50"/>
        <v>0</v>
      </c>
      <c r="E146" s="144">
        <f t="shared" si="50"/>
        <v>0</v>
      </c>
      <c r="F146" s="144">
        <f t="shared" si="50"/>
        <v>0</v>
      </c>
      <c r="G146" s="144">
        <f t="shared" si="50"/>
        <v>0</v>
      </c>
    </row>
    <row r="147" spans="1:7">
      <c r="A147" s="72" t="s">
        <v>348</v>
      </c>
      <c r="B147" s="130">
        <v>0</v>
      </c>
      <c r="C147" s="130">
        <v>0</v>
      </c>
      <c r="D147" s="143">
        <f t="shared" ref="D147:D149" si="51">B147+C147</f>
        <v>0</v>
      </c>
      <c r="E147" s="130">
        <v>0</v>
      </c>
      <c r="F147" s="130">
        <v>0</v>
      </c>
      <c r="G147" s="130">
        <f t="shared" ref="G147:G149" si="52">D147-E147</f>
        <v>0</v>
      </c>
    </row>
    <row r="148" spans="1:7">
      <c r="A148" s="72" t="s">
        <v>349</v>
      </c>
      <c r="B148" s="130">
        <v>0</v>
      </c>
      <c r="C148" s="130">
        <v>0</v>
      </c>
      <c r="D148" s="143">
        <f t="shared" si="51"/>
        <v>0</v>
      </c>
      <c r="E148" s="130">
        <v>0</v>
      </c>
      <c r="F148" s="130">
        <v>0</v>
      </c>
      <c r="G148" s="130">
        <f t="shared" si="52"/>
        <v>0</v>
      </c>
    </row>
    <row r="149" spans="1:7">
      <c r="A149" s="72" t="s">
        <v>350</v>
      </c>
      <c r="B149" s="130">
        <v>0</v>
      </c>
      <c r="C149" s="130">
        <v>0</v>
      </c>
      <c r="D149" s="143">
        <f t="shared" si="51"/>
        <v>0</v>
      </c>
      <c r="E149" s="130">
        <v>0</v>
      </c>
      <c r="F149" s="130">
        <v>0</v>
      </c>
      <c r="G149" s="130">
        <f t="shared" si="52"/>
        <v>0</v>
      </c>
    </row>
    <row r="150" spans="1:7">
      <c r="A150" s="71" t="s">
        <v>351</v>
      </c>
      <c r="B150" s="144">
        <f t="shared" ref="B150:G150" si="53">SUM(B151:B157)</f>
        <v>3923411.08</v>
      </c>
      <c r="C150" s="144">
        <f t="shared" si="53"/>
        <v>-1999999.8599999999</v>
      </c>
      <c r="D150" s="144">
        <f t="shared" si="53"/>
        <v>1923411.2200000002</v>
      </c>
      <c r="E150" s="144">
        <f t="shared" si="53"/>
        <v>923411.22</v>
      </c>
      <c r="F150" s="144">
        <f t="shared" si="53"/>
        <v>923411.22</v>
      </c>
      <c r="G150" s="144">
        <f t="shared" si="53"/>
        <v>1000000.0000000002</v>
      </c>
    </row>
    <row r="151" spans="1:7">
      <c r="A151" s="72" t="s">
        <v>352</v>
      </c>
      <c r="B151" s="130">
        <v>2423411.08</v>
      </c>
      <c r="C151" s="130">
        <v>-949999.86</v>
      </c>
      <c r="D151" s="143">
        <f t="shared" ref="D151:D157" si="54">B151+C151</f>
        <v>1473411.2200000002</v>
      </c>
      <c r="E151" s="130">
        <v>923411.22</v>
      </c>
      <c r="F151" s="130">
        <v>923411.22</v>
      </c>
      <c r="G151" s="130">
        <f t="shared" ref="G151:G157" si="55">D151-E151</f>
        <v>550000.00000000023</v>
      </c>
    </row>
    <row r="152" spans="1:7">
      <c r="A152" s="72" t="s">
        <v>353</v>
      </c>
      <c r="B152" s="130">
        <v>1500000</v>
      </c>
      <c r="C152" s="130">
        <v>-1050000</v>
      </c>
      <c r="D152" s="143">
        <f t="shared" si="54"/>
        <v>450000</v>
      </c>
      <c r="E152" s="130">
        <v>0</v>
      </c>
      <c r="F152" s="130">
        <v>0</v>
      </c>
      <c r="G152" s="130">
        <f t="shared" si="55"/>
        <v>450000</v>
      </c>
    </row>
    <row r="153" spans="1:7">
      <c r="A153" s="72" t="s">
        <v>354</v>
      </c>
      <c r="B153" s="130">
        <v>0</v>
      </c>
      <c r="C153" s="130"/>
      <c r="D153" s="143">
        <f t="shared" si="54"/>
        <v>0</v>
      </c>
      <c r="E153" s="130">
        <v>0</v>
      </c>
      <c r="F153" s="130">
        <v>0</v>
      </c>
      <c r="G153" s="130">
        <f t="shared" si="55"/>
        <v>0</v>
      </c>
    </row>
    <row r="154" spans="1:7">
      <c r="A154" s="40" t="s">
        <v>355</v>
      </c>
      <c r="B154" s="130">
        <v>0</v>
      </c>
      <c r="C154" s="130"/>
      <c r="D154" s="143">
        <f t="shared" si="54"/>
        <v>0</v>
      </c>
      <c r="E154" s="130">
        <v>0</v>
      </c>
      <c r="F154" s="130">
        <v>0</v>
      </c>
      <c r="G154" s="130">
        <f t="shared" si="55"/>
        <v>0</v>
      </c>
    </row>
    <row r="155" spans="1:7">
      <c r="A155" s="72" t="s">
        <v>356</v>
      </c>
      <c r="B155" s="130">
        <v>0</v>
      </c>
      <c r="C155" s="130"/>
      <c r="D155" s="143">
        <f t="shared" si="54"/>
        <v>0</v>
      </c>
      <c r="E155" s="130">
        <v>0</v>
      </c>
      <c r="F155" s="130">
        <v>0</v>
      </c>
      <c r="G155" s="130">
        <f t="shared" si="55"/>
        <v>0</v>
      </c>
    </row>
    <row r="156" spans="1:7">
      <c r="A156" s="72" t="s">
        <v>357</v>
      </c>
      <c r="B156" s="130">
        <v>0</v>
      </c>
      <c r="C156" s="130"/>
      <c r="D156" s="143">
        <f t="shared" si="54"/>
        <v>0</v>
      </c>
      <c r="E156" s="130">
        <v>0</v>
      </c>
      <c r="F156" s="130">
        <v>0</v>
      </c>
      <c r="G156" s="130">
        <f t="shared" si="55"/>
        <v>0</v>
      </c>
    </row>
    <row r="157" spans="1:7">
      <c r="A157" s="72" t="s">
        <v>358</v>
      </c>
      <c r="B157" s="130">
        <v>0</v>
      </c>
      <c r="C157" s="130"/>
      <c r="D157" s="143">
        <f t="shared" si="54"/>
        <v>0</v>
      </c>
      <c r="E157" s="130">
        <v>0</v>
      </c>
      <c r="F157" s="130">
        <v>0</v>
      </c>
      <c r="G157" s="130">
        <f t="shared" si="55"/>
        <v>0</v>
      </c>
    </row>
    <row r="158" spans="1:7">
      <c r="A158" s="41"/>
      <c r="B158" s="69"/>
      <c r="C158" s="69"/>
      <c r="D158" s="69"/>
      <c r="E158" s="69"/>
      <c r="F158" s="69"/>
      <c r="G158" s="69"/>
    </row>
    <row r="159" spans="1:7">
      <c r="A159" s="42" t="s">
        <v>360</v>
      </c>
      <c r="B159" s="145">
        <f t="shared" ref="B159:G159" si="56">B9+B84</f>
        <v>452871523.95000005</v>
      </c>
      <c r="C159" s="145">
        <f t="shared" si="56"/>
        <v>136661365.08999997</v>
      </c>
      <c r="D159" s="145">
        <f t="shared" si="56"/>
        <v>589532889.03999996</v>
      </c>
      <c r="E159" s="145">
        <f t="shared" si="56"/>
        <v>314236015.17000002</v>
      </c>
      <c r="F159" s="145">
        <f t="shared" si="56"/>
        <v>297067754.20000005</v>
      </c>
      <c r="G159" s="145">
        <f t="shared" si="56"/>
        <v>275296873.87</v>
      </c>
    </row>
    <row r="160" spans="1:7">
      <c r="A160" s="62"/>
      <c r="B160" s="6"/>
      <c r="C160" s="6"/>
      <c r="D160" s="6"/>
      <c r="E160" s="6"/>
      <c r="F160" s="6"/>
      <c r="G160" s="6"/>
    </row>
    <row r="161" spans="1:1" hidden="1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210120006.28999999</v>
      </c>
      <c r="Q2" s="18">
        <f>'Formato 6 a)'!C9</f>
        <v>36480281.519999996</v>
      </c>
      <c r="R2" s="18">
        <f>'Formato 6 a)'!D9</f>
        <v>246600287.81</v>
      </c>
      <c r="S2" s="18">
        <f>'Formato 6 a)'!E9</f>
        <v>135661018.27000001</v>
      </c>
      <c r="T2" s="18">
        <f>'Formato 6 a)'!F9</f>
        <v>131369631.45000002</v>
      </c>
      <c r="U2" s="18">
        <f>'Formato 6 a)'!G9</f>
        <v>110939269.54000001</v>
      </c>
    </row>
    <row r="3" spans="1: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99269623.770000011</v>
      </c>
      <c r="Q3" s="18">
        <f>'Formato 6 a)'!C10</f>
        <v>3075697.8500000006</v>
      </c>
      <c r="R3" s="18">
        <f>'Formato 6 a)'!D10</f>
        <v>102345321.62</v>
      </c>
      <c r="S3" s="18">
        <f>'Formato 6 a)'!E10</f>
        <v>60865177.659999996</v>
      </c>
      <c r="T3" s="18">
        <f>'Formato 6 a)'!F10</f>
        <v>60643712.850000009</v>
      </c>
      <c r="U3" s="18">
        <f>'Formato 6 a)'!G10</f>
        <v>41480143.960000001</v>
      </c>
      <c r="V3" s="18"/>
    </row>
    <row r="4" spans="1: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58168608</v>
      </c>
      <c r="Q4" s="18">
        <f>'Formato 6 a)'!C11</f>
        <v>-61092</v>
      </c>
      <c r="R4" s="18">
        <f>'Formato 6 a)'!D11</f>
        <v>58107516</v>
      </c>
      <c r="S4" s="18">
        <f>'Formato 6 a)'!E11</f>
        <v>43009672.969999999</v>
      </c>
      <c r="T4" s="18">
        <f>'Formato 6 a)'!F11</f>
        <v>43008424.350000001</v>
      </c>
      <c r="U4" s="18">
        <f>'Formato 6 a)'!G11</f>
        <v>15097843.030000001</v>
      </c>
      <c r="V4" s="18"/>
    </row>
    <row r="5" spans="1: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3188338</v>
      </c>
      <c r="Q5" s="18">
        <f>'Formato 6 a)'!C12</f>
        <v>1866376.57</v>
      </c>
      <c r="R5" s="18">
        <f>'Formato 6 a)'!D12</f>
        <v>5054714.57</v>
      </c>
      <c r="S5" s="18">
        <f>'Formato 6 a)'!E12</f>
        <v>2630067</v>
      </c>
      <c r="T5" s="18">
        <f>'Formato 6 a)'!F12</f>
        <v>2464267</v>
      </c>
      <c r="U5" s="18">
        <f>'Formato 6 a)'!G12</f>
        <v>2424647.5700000003</v>
      </c>
      <c r="V5" s="18"/>
    </row>
    <row r="6" spans="1: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14829296</v>
      </c>
      <c r="Q6" s="18">
        <f>'Formato 6 a)'!C13</f>
        <v>736240</v>
      </c>
      <c r="R6" s="18">
        <f>'Formato 6 a)'!D13</f>
        <v>15565536</v>
      </c>
      <c r="S6" s="18">
        <f>'Formato 6 a)'!E13</f>
        <v>2163444.4300000002</v>
      </c>
      <c r="T6" s="18">
        <f>'Formato 6 a)'!F13</f>
        <v>2131356.2400000002</v>
      </c>
      <c r="U6" s="18">
        <f>'Formato 6 a)'!G13</f>
        <v>13402091.57</v>
      </c>
      <c r="V6" s="18"/>
    </row>
    <row r="7" spans="1: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4107711.37</v>
      </c>
      <c r="Q7" s="18">
        <f>'Formato 6 a)'!C14</f>
        <v>0</v>
      </c>
      <c r="R7" s="18">
        <f>'Formato 6 a)'!D14</f>
        <v>4107711.37</v>
      </c>
      <c r="S7" s="18">
        <f>'Formato 6 a)'!E14</f>
        <v>2217577.59</v>
      </c>
      <c r="T7" s="18">
        <f>'Formato 6 a)'!F14</f>
        <v>2217577.59</v>
      </c>
      <c r="U7" s="18">
        <f>'Formato 6 a)'!G14</f>
        <v>1890133.7800000003</v>
      </c>
      <c r="V7" s="18"/>
      <c r="W7" s="18"/>
      <c r="X7" s="18"/>
      <c r="Y7" s="18"/>
    </row>
    <row r="8" spans="1: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18925670.399999999</v>
      </c>
      <c r="Q8" s="18">
        <f>'Formato 6 a)'!C15</f>
        <v>519173.28</v>
      </c>
      <c r="R8" s="18">
        <f>'Formato 6 a)'!D15</f>
        <v>19444843.68</v>
      </c>
      <c r="S8" s="18">
        <f>'Formato 6 a)'!E15</f>
        <v>10829415.67</v>
      </c>
      <c r="T8" s="18">
        <f>'Formato 6 a)'!F15</f>
        <v>10807087.67</v>
      </c>
      <c r="U8" s="18">
        <f>'Formato 6 a)'!G15</f>
        <v>8615428.0099999998</v>
      </c>
    </row>
    <row r="9" spans="1: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50000</v>
      </c>
      <c r="Q10" s="18">
        <f>'Formato 6 a)'!C17</f>
        <v>15000</v>
      </c>
      <c r="R10" s="18">
        <f>'Formato 6 a)'!D17</f>
        <v>65000</v>
      </c>
      <c r="S10" s="18">
        <f>'Formato 6 a)'!E17</f>
        <v>15000</v>
      </c>
      <c r="T10" s="18">
        <f>'Formato 6 a)'!F17</f>
        <v>15000</v>
      </c>
      <c r="U10" s="18">
        <f>'Formato 6 a)'!G17</f>
        <v>50000</v>
      </c>
    </row>
    <row r="11" spans="1: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9381893.1699999999</v>
      </c>
      <c r="Q11" s="18">
        <f>'Formato 6 a)'!C18</f>
        <v>5558123.0099999998</v>
      </c>
      <c r="R11" s="18">
        <f>'Formato 6 a)'!D18</f>
        <v>14940016.18</v>
      </c>
      <c r="S11" s="18">
        <f>'Formato 6 a)'!E18</f>
        <v>6968982.1799999997</v>
      </c>
      <c r="T11" s="18">
        <f>'Formato 6 a)'!F18</f>
        <v>6129110.7599999998</v>
      </c>
      <c r="U11" s="18">
        <f>'Formato 6 a)'!G18</f>
        <v>7971034.0000000009</v>
      </c>
    </row>
    <row r="12" spans="1: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2423360.4900000002</v>
      </c>
      <c r="Q12" s="18">
        <f>'Formato 6 a)'!C19</f>
        <v>136167.17000000001</v>
      </c>
      <c r="R12" s="18">
        <f>'Formato 6 a)'!D19</f>
        <v>2559527.66</v>
      </c>
      <c r="S12" s="18">
        <f>'Formato 6 a)'!E19</f>
        <v>1552260.6</v>
      </c>
      <c r="T12" s="18">
        <f>'Formato 6 a)'!F19</f>
        <v>1503253.01</v>
      </c>
      <c r="U12" s="18">
        <f>'Formato 6 a)'!G19</f>
        <v>1007267.06</v>
      </c>
    </row>
    <row r="13" spans="1: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551282.36</v>
      </c>
      <c r="Q13" s="18">
        <f>'Formato 6 a)'!C20</f>
        <v>63377.47</v>
      </c>
      <c r="R13" s="18">
        <f>'Formato 6 a)'!D20</f>
        <v>614659.82999999996</v>
      </c>
      <c r="S13" s="18">
        <f>'Formato 6 a)'!E20</f>
        <v>462403.18</v>
      </c>
      <c r="T13" s="18">
        <f>'Formato 6 a)'!F20</f>
        <v>456119.16</v>
      </c>
      <c r="U13" s="18">
        <f>'Formato 6 a)'!G20</f>
        <v>152256.64999999997</v>
      </c>
    </row>
    <row r="14" spans="1: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2506129</v>
      </c>
      <c r="Q15" s="18">
        <f>'Formato 6 a)'!C22</f>
        <v>5027072.57</v>
      </c>
      <c r="R15" s="18">
        <f>'Formato 6 a)'!D22</f>
        <v>7533201.5700000003</v>
      </c>
      <c r="S15" s="18">
        <f>'Formato 6 a)'!E22</f>
        <v>2343006.6</v>
      </c>
      <c r="T15" s="18">
        <f>'Formato 6 a)'!F22</f>
        <v>1669562.33</v>
      </c>
      <c r="U15" s="18">
        <f>'Formato 6 a)'!G22</f>
        <v>5190194.9700000007</v>
      </c>
    </row>
    <row r="16" spans="1: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444583</v>
      </c>
      <c r="Q16" s="18">
        <f>'Formato 6 a)'!C23</f>
        <v>114583.05</v>
      </c>
      <c r="R16" s="18">
        <f>'Formato 6 a)'!D23</f>
        <v>559166.05000000005</v>
      </c>
      <c r="S16" s="18">
        <f>'Formato 6 a)'!E23</f>
        <v>321885.99</v>
      </c>
      <c r="T16" s="18">
        <f>'Formato 6 a)'!F23</f>
        <v>318996.34000000003</v>
      </c>
      <c r="U16" s="18">
        <f>'Formato 6 a)'!G23</f>
        <v>237280.06000000006</v>
      </c>
    </row>
    <row r="17" spans="1:21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1592028.32</v>
      </c>
      <c r="Q17" s="18">
        <f>'Formato 6 a)'!C24</f>
        <v>394745.71</v>
      </c>
      <c r="R17" s="18">
        <f>'Formato 6 a)'!D24</f>
        <v>1986774.03</v>
      </c>
      <c r="S17" s="18">
        <f>'Formato 6 a)'!E24</f>
        <v>1631528.55</v>
      </c>
      <c r="T17" s="18">
        <f>'Formato 6 a)'!F24</f>
        <v>1558685.83</v>
      </c>
      <c r="U17" s="18">
        <f>'Formato 6 a)'!G24</f>
        <v>355245.48</v>
      </c>
    </row>
    <row r="18" spans="1:21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971299</v>
      </c>
      <c r="Q18" s="18">
        <f>'Formato 6 a)'!C25</f>
        <v>-154424</v>
      </c>
      <c r="R18" s="18">
        <f>'Formato 6 a)'!D25</f>
        <v>816875</v>
      </c>
      <c r="S18" s="18">
        <f>'Formato 6 a)'!E25</f>
        <v>283783.51</v>
      </c>
      <c r="T18" s="18">
        <f>'Formato 6 a)'!F25</f>
        <v>283783.51</v>
      </c>
      <c r="U18" s="18">
        <f>'Formato 6 a)'!G25</f>
        <v>533091.49</v>
      </c>
    </row>
    <row r="19" spans="1:21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893211</v>
      </c>
      <c r="Q20" s="18">
        <f>'Formato 6 a)'!C27</f>
        <v>-23398.959999999999</v>
      </c>
      <c r="R20" s="18">
        <f>'Formato 6 a)'!D27</f>
        <v>869812.04</v>
      </c>
      <c r="S20" s="18">
        <f>'Formato 6 a)'!E27</f>
        <v>374113.75</v>
      </c>
      <c r="T20" s="18">
        <f>'Formato 6 a)'!F27</f>
        <v>338710.58</v>
      </c>
      <c r="U20" s="18">
        <f>'Formato 6 a)'!G27</f>
        <v>495698.29000000004</v>
      </c>
    </row>
    <row r="21" spans="1:21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31543816.150000002</v>
      </c>
      <c r="Q21" s="18">
        <f>'Formato 6 a)'!C28</f>
        <v>-3600720.38</v>
      </c>
      <c r="R21" s="18">
        <f>'Formato 6 a)'!D28</f>
        <v>27943095.770000003</v>
      </c>
      <c r="S21" s="18">
        <f>'Formato 6 a)'!E28</f>
        <v>18045581.809999999</v>
      </c>
      <c r="T21" s="18">
        <f>'Formato 6 a)'!F28</f>
        <v>16879592.34</v>
      </c>
      <c r="U21" s="18">
        <f>'Formato 6 a)'!G28</f>
        <v>9897513.9600000028</v>
      </c>
    </row>
    <row r="22" spans="1:21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12872323.380000001</v>
      </c>
      <c r="Q22" s="18">
        <f>'Formato 6 a)'!C29</f>
        <v>-88475</v>
      </c>
      <c r="R22" s="18">
        <f>'Formato 6 a)'!D29</f>
        <v>12783848.380000001</v>
      </c>
      <c r="S22" s="18">
        <f>'Formato 6 a)'!E29</f>
        <v>8041979.5199999996</v>
      </c>
      <c r="T22" s="18">
        <f>'Formato 6 a)'!F29</f>
        <v>8040074.5199999996</v>
      </c>
      <c r="U22" s="18">
        <f>'Formato 6 a)'!G29</f>
        <v>4741868.8600000013</v>
      </c>
    </row>
    <row r="23" spans="1:21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424525</v>
      </c>
      <c r="Q23" s="18">
        <f>'Formato 6 a)'!C30</f>
        <v>0</v>
      </c>
      <c r="R23" s="18">
        <f>'Formato 6 a)'!D30</f>
        <v>424525</v>
      </c>
      <c r="S23" s="18">
        <f>'Formato 6 a)'!E30</f>
        <v>289617.34999999998</v>
      </c>
      <c r="T23" s="18">
        <f>'Formato 6 a)'!F30</f>
        <v>289617.34999999998</v>
      </c>
      <c r="U23" s="18">
        <f>'Formato 6 a)'!G30</f>
        <v>134907.65000000002</v>
      </c>
    </row>
    <row r="24" spans="1:21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3597105</v>
      </c>
      <c r="Q24" s="18">
        <f>'Formato 6 a)'!C31</f>
        <v>252876.61</v>
      </c>
      <c r="R24" s="18">
        <f>'Formato 6 a)'!D31</f>
        <v>3849981.61</v>
      </c>
      <c r="S24" s="18">
        <f>'Formato 6 a)'!E31</f>
        <v>2682404.15</v>
      </c>
      <c r="T24" s="18">
        <f>'Formato 6 a)'!F31</f>
        <v>2399260.5</v>
      </c>
      <c r="U24" s="18">
        <f>'Formato 6 a)'!G31</f>
        <v>1167577.46</v>
      </c>
    </row>
    <row r="25" spans="1:21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243103.9</v>
      </c>
      <c r="Q25" s="18">
        <f>'Formato 6 a)'!C32</f>
        <v>19429.2</v>
      </c>
      <c r="R25" s="18">
        <f>'Formato 6 a)'!D32</f>
        <v>262533.09999999998</v>
      </c>
      <c r="S25" s="18">
        <f>'Formato 6 a)'!E32</f>
        <v>160712.01999999999</v>
      </c>
      <c r="T25" s="18">
        <f>'Formato 6 a)'!F32</f>
        <v>147454.88</v>
      </c>
      <c r="U25" s="18">
        <f>'Formato 6 a)'!G32</f>
        <v>101821.07999999999</v>
      </c>
    </row>
    <row r="26" spans="1:21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459703</v>
      </c>
      <c r="Q26" s="18">
        <f>'Formato 6 a)'!C33</f>
        <v>3748.18</v>
      </c>
      <c r="R26" s="18">
        <f>'Formato 6 a)'!D33</f>
        <v>463451.18</v>
      </c>
      <c r="S26" s="18">
        <f>'Formato 6 a)'!E33</f>
        <v>215269.06</v>
      </c>
      <c r="T26" s="18">
        <f>'Formato 6 a)'!F33</f>
        <v>200284.7</v>
      </c>
      <c r="U26" s="18">
        <f>'Formato 6 a)'!G33</f>
        <v>248182.12</v>
      </c>
    </row>
    <row r="27" spans="1:21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2019050</v>
      </c>
      <c r="Q27" s="18">
        <f>'Formato 6 a)'!C34</f>
        <v>-545585.4</v>
      </c>
      <c r="R27" s="18">
        <f>'Formato 6 a)'!D34</f>
        <v>1473464.6</v>
      </c>
      <c r="S27" s="18">
        <f>'Formato 6 a)'!E34</f>
        <v>1144831.8</v>
      </c>
      <c r="T27" s="18">
        <f>'Formato 6 a)'!F34</f>
        <v>1064661.8</v>
      </c>
      <c r="U27" s="18">
        <f>'Formato 6 a)'!G34</f>
        <v>328632.80000000005</v>
      </c>
    </row>
    <row r="28" spans="1:21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147715</v>
      </c>
      <c r="Q28" s="18">
        <f>'Formato 6 a)'!C35</f>
        <v>68027.199999999997</v>
      </c>
      <c r="R28" s="18">
        <f>'Formato 6 a)'!D35</f>
        <v>215742.2</v>
      </c>
      <c r="S28" s="18">
        <f>'Formato 6 a)'!E35</f>
        <v>76951.78</v>
      </c>
      <c r="T28" s="18">
        <f>'Formato 6 a)'!F35</f>
        <v>75939.78</v>
      </c>
      <c r="U28" s="18">
        <f>'Formato 6 a)'!G35</f>
        <v>138790.42000000001</v>
      </c>
    </row>
    <row r="29" spans="1:21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1958154.98</v>
      </c>
      <c r="Q29" s="18">
        <f>'Formato 6 a)'!C36</f>
        <v>-157012.92000000001</v>
      </c>
      <c r="R29" s="18">
        <f>'Formato 6 a)'!D36</f>
        <v>1801142.06</v>
      </c>
      <c r="S29" s="18">
        <f>'Formato 6 a)'!E36</f>
        <v>1316722.06</v>
      </c>
      <c r="T29" s="18">
        <f>'Formato 6 a)'!F36</f>
        <v>545204.74</v>
      </c>
      <c r="U29" s="18">
        <f>'Formato 6 a)'!G36</f>
        <v>484420</v>
      </c>
    </row>
    <row r="30" spans="1:21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9822135.8900000006</v>
      </c>
      <c r="Q30" s="18">
        <f>'Formato 6 a)'!C37</f>
        <v>-3153728.25</v>
      </c>
      <c r="R30" s="18">
        <f>'Formato 6 a)'!D37</f>
        <v>6668407.6400000006</v>
      </c>
      <c r="S30" s="18">
        <f>'Formato 6 a)'!E37</f>
        <v>4117094.07</v>
      </c>
      <c r="T30" s="18">
        <f>'Formato 6 a)'!F37</f>
        <v>4117094.07</v>
      </c>
      <c r="U30" s="18">
        <f>'Formato 6 a)'!G37</f>
        <v>2551313.5700000008</v>
      </c>
    </row>
    <row r="31" spans="1:21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32679311.199999999</v>
      </c>
      <c r="Q31" s="18">
        <f>'Formato 6 a)'!C38</f>
        <v>9775068.0600000005</v>
      </c>
      <c r="R31" s="18">
        <f>'Formato 6 a)'!D38</f>
        <v>42454379.259999998</v>
      </c>
      <c r="S31" s="18">
        <f>'Formato 6 a)'!E38</f>
        <v>33687246.759999998</v>
      </c>
      <c r="T31" s="18">
        <f>'Formato 6 a)'!F38</f>
        <v>32949871.350000001</v>
      </c>
      <c r="U31" s="18">
        <f>'Formato 6 a)'!G38</f>
        <v>8767132.5</v>
      </c>
    </row>
    <row r="32" spans="1:21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13163143.199999999</v>
      </c>
      <c r="Q33" s="18">
        <f>'Formato 6 a)'!C40</f>
        <v>163000</v>
      </c>
      <c r="R33" s="18">
        <f>'Formato 6 a)'!D40</f>
        <v>13326143.199999999</v>
      </c>
      <c r="S33" s="18">
        <f>'Formato 6 a)'!E40</f>
        <v>9986457.4000000004</v>
      </c>
      <c r="T33" s="18">
        <f>'Formato 6 a)'!F40</f>
        <v>9872357.4000000004</v>
      </c>
      <c r="U33" s="18">
        <f>'Formato 6 a)'!G40</f>
        <v>3339685.7999999989</v>
      </c>
    </row>
    <row r="34" spans="1:21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1455660</v>
      </c>
      <c r="Q34" s="18">
        <f>'Formato 6 a)'!C41</f>
        <v>6712650</v>
      </c>
      <c r="R34" s="18">
        <f>'Formato 6 a)'!D41</f>
        <v>8168310</v>
      </c>
      <c r="S34" s="18">
        <f>'Formato 6 a)'!E41</f>
        <v>7229730.7599999998</v>
      </c>
      <c r="T34" s="18">
        <f>'Formato 6 a)'!F41</f>
        <v>6928740.7599999998</v>
      </c>
      <c r="U34" s="18">
        <f>'Formato 6 a)'!G41</f>
        <v>938579.24000000022</v>
      </c>
    </row>
    <row r="35" spans="1:21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11651480</v>
      </c>
      <c r="Q35" s="18">
        <f>'Formato 6 a)'!C42</f>
        <v>2842518.06</v>
      </c>
      <c r="R35" s="18">
        <f>'Formato 6 a)'!D42</f>
        <v>14493998.060000001</v>
      </c>
      <c r="S35" s="18">
        <f>'Formato 6 a)'!E42</f>
        <v>12938797.609999999</v>
      </c>
      <c r="T35" s="18">
        <f>'Formato 6 a)'!F42</f>
        <v>12616512.199999999</v>
      </c>
      <c r="U35" s="18">
        <f>'Formato 6 a)'!G42</f>
        <v>1555200.4500000011</v>
      </c>
    </row>
    <row r="36" spans="1:21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6268428</v>
      </c>
      <c r="Q36" s="18">
        <f>'Formato 6 a)'!C43</f>
        <v>0</v>
      </c>
      <c r="R36" s="18">
        <f>'Formato 6 a)'!D43</f>
        <v>6268428</v>
      </c>
      <c r="S36" s="18">
        <f>'Formato 6 a)'!E43</f>
        <v>3372260.99</v>
      </c>
      <c r="T36" s="18">
        <f>'Formato 6 a)'!F43</f>
        <v>3372260.99</v>
      </c>
      <c r="U36" s="18">
        <f>'Formato 6 a)'!G43</f>
        <v>2896167.01</v>
      </c>
    </row>
    <row r="37" spans="1:21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140600</v>
      </c>
      <c r="Q40" s="18">
        <f>'Formato 6 a)'!C47</f>
        <v>56900</v>
      </c>
      <c r="R40" s="18">
        <f>'Formato 6 a)'!D47</f>
        <v>197500</v>
      </c>
      <c r="S40" s="18">
        <f>'Formato 6 a)'!E47</f>
        <v>160000</v>
      </c>
      <c r="T40" s="18">
        <f>'Formato 6 a)'!F47</f>
        <v>160000</v>
      </c>
      <c r="U40" s="18">
        <f>'Formato 6 a)'!G47</f>
        <v>37500</v>
      </c>
    </row>
    <row r="41" spans="1:21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849942</v>
      </c>
      <c r="Q41" s="18">
        <f>'Formato 6 a)'!C48</f>
        <v>107144.66</v>
      </c>
      <c r="R41" s="18">
        <f>'Formato 6 a)'!D48</f>
        <v>957086.66</v>
      </c>
      <c r="S41" s="18">
        <f>'Formato 6 a)'!E48</f>
        <v>486516.12</v>
      </c>
      <c r="T41" s="18">
        <f>'Formato 6 a)'!F48</f>
        <v>465231.54000000004</v>
      </c>
      <c r="U41" s="18">
        <f>'Formato 6 a)'!G48</f>
        <v>470570.54000000004</v>
      </c>
    </row>
    <row r="42" spans="1:21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641418</v>
      </c>
      <c r="Q42" s="18">
        <f>'Formato 6 a)'!C49</f>
        <v>60343.43</v>
      </c>
      <c r="R42" s="18">
        <f>'Formato 6 a)'!D49</f>
        <v>701761.43</v>
      </c>
      <c r="S42" s="18">
        <f>'Formato 6 a)'!E49</f>
        <v>425636.19</v>
      </c>
      <c r="T42" s="18">
        <f>'Formato 6 a)'!F49</f>
        <v>410341.59</v>
      </c>
      <c r="U42" s="18">
        <f>'Formato 6 a)'!G49</f>
        <v>276125.24000000005</v>
      </c>
    </row>
    <row r="43" spans="1:21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96729</v>
      </c>
      <c r="Q43" s="18">
        <f>'Formato 6 a)'!C50</f>
        <v>-7000</v>
      </c>
      <c r="R43" s="18">
        <f>'Formato 6 a)'!D50</f>
        <v>89729</v>
      </c>
      <c r="S43" s="18">
        <f>'Formato 6 a)'!E50</f>
        <v>23949.360000000001</v>
      </c>
      <c r="T43" s="18">
        <f>'Formato 6 a)'!F50</f>
        <v>23949.360000000001</v>
      </c>
      <c r="U43" s="18">
        <f>'Formato 6 a)'!G50</f>
        <v>65779.64</v>
      </c>
    </row>
    <row r="44" spans="1:21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20000</v>
      </c>
      <c r="Q45" s="18">
        <f>'Formato 6 a)'!C52</f>
        <v>-5000</v>
      </c>
      <c r="R45" s="18">
        <f>'Formato 6 a)'!D52</f>
        <v>15000</v>
      </c>
      <c r="S45" s="18">
        <f>'Formato 6 a)'!E52</f>
        <v>0</v>
      </c>
      <c r="T45" s="18">
        <f>'Formato 6 a)'!F52</f>
        <v>0</v>
      </c>
      <c r="U45" s="18">
        <f>'Formato 6 a)'!G52</f>
        <v>15000</v>
      </c>
    </row>
    <row r="46" spans="1:21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53895</v>
      </c>
      <c r="Q47" s="18">
        <f>'Formato 6 a)'!C54</f>
        <v>70801.23</v>
      </c>
      <c r="R47" s="18">
        <f>'Formato 6 a)'!D54</f>
        <v>124696.23</v>
      </c>
      <c r="S47" s="18">
        <f>'Formato 6 a)'!E54</f>
        <v>36930.57</v>
      </c>
      <c r="T47" s="18">
        <f>'Formato 6 a)'!F54</f>
        <v>30940.59</v>
      </c>
      <c r="U47" s="18">
        <f>'Formato 6 a)'!G54</f>
        <v>87765.66</v>
      </c>
    </row>
    <row r="48" spans="1:21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37900</v>
      </c>
      <c r="Q50" s="18">
        <f>'Formato 6 a)'!C57</f>
        <v>-12000</v>
      </c>
      <c r="R50" s="18">
        <f>'Formato 6 a)'!D57</f>
        <v>25900</v>
      </c>
      <c r="S50" s="18">
        <f>'Formato 6 a)'!E57</f>
        <v>0</v>
      </c>
      <c r="T50" s="18">
        <f>'Formato 6 a)'!F57</f>
        <v>0</v>
      </c>
      <c r="U50" s="18">
        <f>'Formato 6 a)'!G57</f>
        <v>25900</v>
      </c>
    </row>
    <row r="51" spans="1:21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36395420</v>
      </c>
      <c r="Q51" s="18">
        <f>'Formato 6 a)'!C58</f>
        <v>21564968.32</v>
      </c>
      <c r="R51" s="18">
        <f>'Formato 6 a)'!D58</f>
        <v>57960388.32</v>
      </c>
      <c r="S51" s="18">
        <f>'Formato 6 a)'!E58</f>
        <v>15607513.74</v>
      </c>
      <c r="T51" s="18">
        <f>'Formato 6 a)'!F58</f>
        <v>14302112.609999999</v>
      </c>
      <c r="U51" s="18">
        <f>'Formato 6 a)'!G58</f>
        <v>42352874.579999998</v>
      </c>
    </row>
    <row r="52" spans="1:21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36395420</v>
      </c>
      <c r="Q52" s="18">
        <f>'Formato 6 a)'!C59</f>
        <v>21541934.550000001</v>
      </c>
      <c r="R52" s="18">
        <f>'Formato 6 a)'!D59</f>
        <v>57937354.549999997</v>
      </c>
      <c r="S52" s="18">
        <f>'Formato 6 a)'!E59</f>
        <v>15607513.74</v>
      </c>
      <c r="T52" s="18">
        <f>'Formato 6 a)'!F59</f>
        <v>14302112.609999999</v>
      </c>
      <c r="U52" s="18">
        <f>'Formato 6 a)'!G59</f>
        <v>42329840.809999995</v>
      </c>
    </row>
    <row r="53" spans="1:21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23033.77</v>
      </c>
      <c r="R54" s="18">
        <f>'Formato 6 a)'!D61</f>
        <v>23033.77</v>
      </c>
      <c r="S54" s="18">
        <f>'Formato 6 a)'!E61</f>
        <v>0</v>
      </c>
      <c r="T54" s="18">
        <f>'Formato 6 a)'!F61</f>
        <v>0</v>
      </c>
      <c r="U54" s="18">
        <f>'Formato 6 a)'!G61</f>
        <v>23033.77</v>
      </c>
    </row>
    <row r="55" spans="1:21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29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242751517.66000006</v>
      </c>
      <c r="Q76">
        <f>'Formato 6 a)'!C84</f>
        <v>100181083.56999999</v>
      </c>
      <c r="R76">
        <f>'Formato 6 a)'!D84</f>
        <v>342932601.23000002</v>
      </c>
      <c r="S76">
        <f>'Formato 6 a)'!E84</f>
        <v>178574996.90000001</v>
      </c>
      <c r="T76">
        <f>'Formato 6 a)'!F84</f>
        <v>165698122.75</v>
      </c>
      <c r="U76">
        <f>'Formato 6 a)'!G84</f>
        <v>164357604.33000001</v>
      </c>
    </row>
    <row r="77" spans="1:21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50341018.260000005</v>
      </c>
      <c r="Q77">
        <f>'Formato 6 a)'!C85</f>
        <v>559349.95000000007</v>
      </c>
      <c r="R77">
        <f>'Formato 6 a)'!D85</f>
        <v>50900368.210000001</v>
      </c>
      <c r="S77">
        <f>'Formato 6 a)'!E85</f>
        <v>27469074.990000002</v>
      </c>
      <c r="T77">
        <f>'Formato 6 a)'!F85</f>
        <v>27466974.990000002</v>
      </c>
      <c r="U77">
        <f>'Formato 6 a)'!G85</f>
        <v>23431293.219999999</v>
      </c>
    </row>
    <row r="78" spans="1:21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32209856</v>
      </c>
      <c r="Q78">
        <f>'Formato 6 a)'!C86</f>
        <v>-575975.6</v>
      </c>
      <c r="R78">
        <f>'Formato 6 a)'!D86</f>
        <v>31633880.399999999</v>
      </c>
      <c r="S78">
        <f>'Formato 6 a)'!E86</f>
        <v>20038336.57</v>
      </c>
      <c r="T78">
        <f>'Formato 6 a)'!F86</f>
        <v>20038336.57</v>
      </c>
      <c r="U78">
        <f>'Formato 6 a)'!G86</f>
        <v>11595543.829999998</v>
      </c>
    </row>
    <row r="79" spans="1:21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480419.26</v>
      </c>
      <c r="Q79">
        <f>'Formato 6 a)'!C87</f>
        <v>-61919.26</v>
      </c>
      <c r="R79">
        <f>'Formato 6 a)'!D87</f>
        <v>418500</v>
      </c>
      <c r="S79">
        <f>'Formato 6 a)'!E87</f>
        <v>346900</v>
      </c>
      <c r="T79">
        <f>'Formato 6 a)'!F87</f>
        <v>346900</v>
      </c>
      <c r="U79">
        <f>'Formato 6 a)'!G87</f>
        <v>71600</v>
      </c>
    </row>
    <row r="80" spans="1:21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6568743</v>
      </c>
      <c r="Q80">
        <f>'Formato 6 a)'!C88</f>
        <v>385324.28</v>
      </c>
      <c r="R80">
        <f>'Formato 6 a)'!D88</f>
        <v>6954067.2800000003</v>
      </c>
      <c r="S80">
        <f>'Formato 6 a)'!E88</f>
        <v>669847.46</v>
      </c>
      <c r="T80">
        <f>'Formato 6 a)'!F88</f>
        <v>667747.46</v>
      </c>
      <c r="U80">
        <f>'Formato 6 a)'!G88</f>
        <v>6284219.8200000003</v>
      </c>
    </row>
    <row r="81" spans="1:21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4600000</v>
      </c>
      <c r="Q81">
        <f>'Formato 6 a)'!C89</f>
        <v>0</v>
      </c>
      <c r="R81">
        <f>'Formato 6 a)'!D89</f>
        <v>4600000</v>
      </c>
      <c r="S81">
        <f>'Formato 6 a)'!E89</f>
        <v>2276700.98</v>
      </c>
      <c r="T81">
        <f>'Formato 6 a)'!F89</f>
        <v>2276700.98</v>
      </c>
      <c r="U81">
        <f>'Formato 6 a)'!G89</f>
        <v>2323299.02</v>
      </c>
    </row>
    <row r="82" spans="1:21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6482000</v>
      </c>
      <c r="Q82">
        <f>'Formato 6 a)'!C90</f>
        <v>811920.53</v>
      </c>
      <c r="R82">
        <f>'Formato 6 a)'!D90</f>
        <v>7293920.5300000003</v>
      </c>
      <c r="S82">
        <f>'Formato 6 a)'!E90</f>
        <v>4137289.98</v>
      </c>
      <c r="T82">
        <f>'Formato 6 a)'!F90</f>
        <v>4137289.98</v>
      </c>
      <c r="U82">
        <f>'Formato 6 a)'!G90</f>
        <v>3156630.5500000003</v>
      </c>
    </row>
    <row r="83" spans="1:21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16341786.399999999</v>
      </c>
      <c r="Q85">
        <f>'Formato 6 a)'!C93</f>
        <v>8552288.5700000003</v>
      </c>
      <c r="R85">
        <f>'Formato 6 a)'!D93</f>
        <v>24894074.970000003</v>
      </c>
      <c r="S85">
        <f>'Formato 6 a)'!E93</f>
        <v>18935784.32</v>
      </c>
      <c r="T85">
        <f>'Formato 6 a)'!F93</f>
        <v>17727524.199999999</v>
      </c>
      <c r="U85">
        <f>'Formato 6 a)'!G93</f>
        <v>5958290.6499999994</v>
      </c>
    </row>
    <row r="86" spans="1:21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507975.77</v>
      </c>
      <c r="Q86">
        <f>'Formato 6 a)'!C94</f>
        <v>-99650</v>
      </c>
      <c r="R86">
        <f>'Formato 6 a)'!D94</f>
        <v>408325.77</v>
      </c>
      <c r="S86">
        <f>'Formato 6 a)'!E94</f>
        <v>269867.78999999998</v>
      </c>
      <c r="T86">
        <f>'Formato 6 a)'!F94</f>
        <v>266921.17</v>
      </c>
      <c r="U86">
        <f>'Formato 6 a)'!G94</f>
        <v>138457.98000000004</v>
      </c>
    </row>
    <row r="87" spans="1:21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127435.85</v>
      </c>
      <c r="Q87">
        <f>'Formato 6 a)'!C95</f>
        <v>29150</v>
      </c>
      <c r="R87">
        <f>'Formato 6 a)'!D95</f>
        <v>156585.85</v>
      </c>
      <c r="S87">
        <f>'Formato 6 a)'!E95</f>
        <v>114456.02</v>
      </c>
      <c r="T87">
        <f>'Formato 6 a)'!F95</f>
        <v>106882.38</v>
      </c>
      <c r="U87">
        <f>'Formato 6 a)'!G95</f>
        <v>42129.83</v>
      </c>
    </row>
    <row r="88" spans="1:21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16000</v>
      </c>
      <c r="Q88">
        <f>'Formato 6 a)'!C96</f>
        <v>0</v>
      </c>
      <c r="R88">
        <f>'Formato 6 a)'!D96</f>
        <v>16000</v>
      </c>
      <c r="S88">
        <f>'Formato 6 a)'!E96</f>
        <v>59.86</v>
      </c>
      <c r="T88">
        <f>'Formato 6 a)'!F96</f>
        <v>59.86</v>
      </c>
      <c r="U88">
        <f>'Formato 6 a)'!G96</f>
        <v>15940.14</v>
      </c>
    </row>
    <row r="89" spans="1:21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4181247.78</v>
      </c>
      <c r="Q89">
        <f>'Formato 6 a)'!C97</f>
        <v>3462788.47</v>
      </c>
      <c r="R89">
        <f>'Formato 6 a)'!D97</f>
        <v>7644036.25</v>
      </c>
      <c r="S89">
        <f>'Formato 6 a)'!E97</f>
        <v>5717835.5300000003</v>
      </c>
      <c r="T89">
        <f>'Formato 6 a)'!F97</f>
        <v>5162817.07</v>
      </c>
      <c r="U89">
        <f>'Formato 6 a)'!G97</f>
        <v>1926200.7199999997</v>
      </c>
    </row>
    <row r="90" spans="1:21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61631</v>
      </c>
      <c r="Q90">
        <f>'Formato 6 a)'!C98</f>
        <v>13800</v>
      </c>
      <c r="R90">
        <f>'Formato 6 a)'!D98</f>
        <v>75431</v>
      </c>
      <c r="S90">
        <f>'Formato 6 a)'!E98</f>
        <v>12074.95</v>
      </c>
      <c r="T90">
        <f>'Formato 6 a)'!F98</f>
        <v>12074.95</v>
      </c>
      <c r="U90">
        <f>'Formato 6 a)'!G98</f>
        <v>63356.05</v>
      </c>
    </row>
    <row r="91" spans="1:21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7424014</v>
      </c>
      <c r="Q91">
        <f>'Formato 6 a)'!C99</f>
        <v>2550400</v>
      </c>
      <c r="R91">
        <f>'Formato 6 a)'!D99</f>
        <v>9974414</v>
      </c>
      <c r="S91">
        <f>'Formato 6 a)'!E99</f>
        <v>7563768.9400000004</v>
      </c>
      <c r="T91">
        <f>'Formato 6 a)'!F99</f>
        <v>7158536.6299999999</v>
      </c>
      <c r="U91">
        <f>'Formato 6 a)'!G99</f>
        <v>2410645.0599999996</v>
      </c>
    </row>
    <row r="92" spans="1:21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1033021</v>
      </c>
      <c r="Q92">
        <f>'Formato 6 a)'!C100</f>
        <v>1473500.1</v>
      </c>
      <c r="R92">
        <f>'Formato 6 a)'!D100</f>
        <v>2506521.1</v>
      </c>
      <c r="S92">
        <f>'Formato 6 a)'!E100</f>
        <v>2321439.02</v>
      </c>
      <c r="T92">
        <f>'Formato 6 a)'!F100</f>
        <v>2224815.66</v>
      </c>
      <c r="U92">
        <f>'Formato 6 a)'!G100</f>
        <v>185082.08000000007</v>
      </c>
    </row>
    <row r="93" spans="1:21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48000</v>
      </c>
      <c r="Q93">
        <f>'Formato 6 a)'!C101</f>
        <v>1999800</v>
      </c>
      <c r="R93">
        <f>'Formato 6 a)'!D101</f>
        <v>2047800</v>
      </c>
      <c r="S93">
        <f>'Formato 6 a)'!E101</f>
        <v>1683980.7</v>
      </c>
      <c r="T93">
        <f>'Formato 6 a)'!F101</f>
        <v>1683980.7</v>
      </c>
      <c r="U93">
        <f>'Formato 6 a)'!G101</f>
        <v>363819.30000000005</v>
      </c>
    </row>
    <row r="94" spans="1:21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2942461</v>
      </c>
      <c r="Q94">
        <f>'Formato 6 a)'!C102</f>
        <v>-877500</v>
      </c>
      <c r="R94">
        <f>'Formato 6 a)'!D102</f>
        <v>2064961</v>
      </c>
      <c r="S94">
        <f>'Formato 6 a)'!E102</f>
        <v>1252301.51</v>
      </c>
      <c r="T94">
        <f>'Formato 6 a)'!F102</f>
        <v>1111435.78</v>
      </c>
      <c r="U94">
        <f>'Formato 6 a)'!G102</f>
        <v>812659.49</v>
      </c>
    </row>
    <row r="95" spans="1:21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21176763.350000001</v>
      </c>
      <c r="Q95">
        <f>'Formato 6 a)'!C103</f>
        <v>1843628.7199999997</v>
      </c>
      <c r="R95">
        <f>'Formato 6 a)'!D103</f>
        <v>23020392.07</v>
      </c>
      <c r="S95">
        <f>'Formato 6 a)'!E103</f>
        <v>12031954.359999999</v>
      </c>
      <c r="T95">
        <f>'Formato 6 a)'!F103</f>
        <v>11755844.84</v>
      </c>
      <c r="U95">
        <f>'Formato 6 a)'!G103</f>
        <v>10988437.710000001</v>
      </c>
    </row>
    <row r="96" spans="1:21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2400</v>
      </c>
      <c r="Q96">
        <f>'Formato 6 a)'!C104</f>
        <v>2100</v>
      </c>
      <c r="R96">
        <f>'Formato 6 a)'!D104</f>
        <v>4500</v>
      </c>
      <c r="S96">
        <f>'Formato 6 a)'!E104</f>
        <v>1334.95</v>
      </c>
      <c r="T96">
        <f>'Formato 6 a)'!F104</f>
        <v>1334.95</v>
      </c>
      <c r="U96">
        <f>'Formato 6 a)'!G104</f>
        <v>3165.05</v>
      </c>
    </row>
    <row r="97" spans="1:21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28000</v>
      </c>
      <c r="Q97">
        <f>'Formato 6 a)'!C105</f>
        <v>-23000</v>
      </c>
      <c r="R97">
        <f>'Formato 6 a)'!D105</f>
        <v>5000</v>
      </c>
      <c r="S97">
        <f>'Formato 6 a)'!E105</f>
        <v>0</v>
      </c>
      <c r="T97">
        <f>'Formato 6 a)'!F105</f>
        <v>0</v>
      </c>
      <c r="U97">
        <f>'Formato 6 a)'!G105</f>
        <v>5000</v>
      </c>
    </row>
    <row r="98" spans="1:21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1133000</v>
      </c>
      <c r="Q98">
        <f>'Formato 6 a)'!C106</f>
        <v>3544641.8</v>
      </c>
      <c r="R98">
        <f>'Formato 6 a)'!D106</f>
        <v>4677641.8</v>
      </c>
      <c r="S98">
        <f>'Formato 6 a)'!E106</f>
        <v>1917703.71</v>
      </c>
      <c r="T98">
        <f>'Formato 6 a)'!F106</f>
        <v>1740941.79</v>
      </c>
      <c r="U98">
        <f>'Formato 6 a)'!G106</f>
        <v>2759938.09</v>
      </c>
    </row>
    <row r="99" spans="1:21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1423375.5</v>
      </c>
      <c r="Q99">
        <f>'Formato 6 a)'!C107</f>
        <v>-227000</v>
      </c>
      <c r="R99">
        <f>'Formato 6 a)'!D107</f>
        <v>1196375.5</v>
      </c>
      <c r="S99">
        <f>'Formato 6 a)'!E107</f>
        <v>739570.05</v>
      </c>
      <c r="T99">
        <f>'Formato 6 a)'!F107</f>
        <v>739570.05</v>
      </c>
      <c r="U99">
        <f>'Formato 6 a)'!G107</f>
        <v>456805.44999999995</v>
      </c>
    </row>
    <row r="100" spans="1:21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1457956.31</v>
      </c>
      <c r="Q100">
        <f>'Formato 6 a)'!C108</f>
        <v>-153800</v>
      </c>
      <c r="R100">
        <f>'Formato 6 a)'!D108</f>
        <v>1304156.31</v>
      </c>
      <c r="S100">
        <f>'Formato 6 a)'!E108</f>
        <v>686604.69</v>
      </c>
      <c r="T100">
        <f>'Formato 6 a)'!F108</f>
        <v>614987.1</v>
      </c>
      <c r="U100">
        <f>'Formato 6 a)'!G108</f>
        <v>617551.62000000011</v>
      </c>
    </row>
    <row r="101" spans="1:21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40000</v>
      </c>
      <c r="R101">
        <f>'Formato 6 a)'!D109</f>
        <v>40000</v>
      </c>
      <c r="S101">
        <f>'Formato 6 a)'!E109</f>
        <v>4234.01</v>
      </c>
      <c r="T101">
        <f>'Formato 6 a)'!F109</f>
        <v>0</v>
      </c>
      <c r="U101">
        <f>'Formato 6 a)'!G109</f>
        <v>35765.99</v>
      </c>
    </row>
    <row r="102" spans="1:21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19000</v>
      </c>
      <c r="Q102">
        <f>'Formato 6 a)'!C110</f>
        <v>65500</v>
      </c>
      <c r="R102">
        <f>'Formato 6 a)'!D110</f>
        <v>84500</v>
      </c>
      <c r="S102">
        <f>'Formato 6 a)'!E110</f>
        <v>25387.41</v>
      </c>
      <c r="T102">
        <f>'Formato 6 a)'!F110</f>
        <v>23821.41</v>
      </c>
      <c r="U102">
        <f>'Formato 6 a)'!G110</f>
        <v>59112.59</v>
      </c>
    </row>
    <row r="103" spans="1:21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5000000</v>
      </c>
      <c r="Q103">
        <f>'Formato 6 a)'!C111</f>
        <v>-5000000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12113031.539999999</v>
      </c>
      <c r="Q104">
        <f>'Formato 6 a)'!C112</f>
        <v>3595186.92</v>
      </c>
      <c r="R104">
        <f>'Formato 6 a)'!D112</f>
        <v>15708218.459999999</v>
      </c>
      <c r="S104">
        <f>'Formato 6 a)'!E112</f>
        <v>8657119.5399999991</v>
      </c>
      <c r="T104">
        <f>'Formato 6 a)'!F112</f>
        <v>8635189.5399999991</v>
      </c>
      <c r="U104">
        <f>'Formato 6 a)'!G112</f>
        <v>7051098.9199999999</v>
      </c>
    </row>
    <row r="105" spans="1:21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2863500</v>
      </c>
      <c r="Q105">
        <f>'Formato 6 a)'!C113</f>
        <v>3828210</v>
      </c>
      <c r="R105">
        <f>'Formato 6 a)'!D113</f>
        <v>6691710</v>
      </c>
      <c r="S105">
        <f>'Formato 6 a)'!E113</f>
        <v>5661710</v>
      </c>
      <c r="T105">
        <f>'Formato 6 a)'!F113</f>
        <v>4959400</v>
      </c>
      <c r="U105">
        <f>'Formato 6 a)'!G113</f>
        <v>1030000</v>
      </c>
    </row>
    <row r="106" spans="1:21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2663500</v>
      </c>
      <c r="Q108">
        <f>'Formato 6 a)'!C116</f>
        <v>3812810</v>
      </c>
      <c r="R108">
        <f>'Formato 6 a)'!D116</f>
        <v>6476310</v>
      </c>
      <c r="S108">
        <f>'Formato 6 a)'!E116</f>
        <v>5646310</v>
      </c>
      <c r="T108">
        <f>'Formato 6 a)'!F116</f>
        <v>4944000</v>
      </c>
      <c r="U108">
        <f>'Formato 6 a)'!G116</f>
        <v>830000</v>
      </c>
    </row>
    <row r="109" spans="1:21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200000</v>
      </c>
      <c r="Q109">
        <f>'Formato 6 a)'!C117</f>
        <v>15400</v>
      </c>
      <c r="R109">
        <f>'Formato 6 a)'!D117</f>
        <v>215400</v>
      </c>
      <c r="S109">
        <f>'Formato 6 a)'!E117</f>
        <v>15400</v>
      </c>
      <c r="T109">
        <f>'Formato 6 a)'!F117</f>
        <v>15400</v>
      </c>
      <c r="U109">
        <f>'Formato 6 a)'!G117</f>
        <v>200000</v>
      </c>
    </row>
    <row r="110" spans="1:21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2912500</v>
      </c>
      <c r="Q115">
        <f>'Formato 6 a)'!C123</f>
        <v>499163.59000000008</v>
      </c>
      <c r="R115">
        <f>'Formato 6 a)'!D123</f>
        <v>3411663.59</v>
      </c>
      <c r="S115">
        <f>'Formato 6 a)'!E123</f>
        <v>699815.0199999999</v>
      </c>
      <c r="T115">
        <f>'Formato 6 a)'!F123</f>
        <v>697665.27999999991</v>
      </c>
      <c r="U115">
        <f>'Formato 6 a)'!G123</f>
        <v>2711848.57</v>
      </c>
    </row>
    <row r="116" spans="1:21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377000</v>
      </c>
      <c r="Q116">
        <f>'Formato 6 a)'!C124</f>
        <v>-141065</v>
      </c>
      <c r="R116">
        <f>'Formato 6 a)'!D124</f>
        <v>235935</v>
      </c>
      <c r="S116">
        <f>'Formato 6 a)'!E124</f>
        <v>205557.2</v>
      </c>
      <c r="T116">
        <f>'Formato 6 a)'!F124</f>
        <v>203407.46</v>
      </c>
      <c r="U116">
        <f>'Formato 6 a)'!G124</f>
        <v>30377.799999999988</v>
      </c>
    </row>
    <row r="117" spans="1:21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32000</v>
      </c>
      <c r="Q117">
        <f>'Formato 6 a)'!C125</f>
        <v>561782</v>
      </c>
      <c r="R117">
        <f>'Formato 6 a)'!D125</f>
        <v>593782</v>
      </c>
      <c r="S117">
        <f>'Formato 6 a)'!E125</f>
        <v>434000</v>
      </c>
      <c r="T117">
        <f>'Formato 6 a)'!F125</f>
        <v>434000</v>
      </c>
      <c r="U117">
        <f>'Formato 6 a)'!G125</f>
        <v>159782</v>
      </c>
    </row>
    <row r="118" spans="1:21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2150000</v>
      </c>
      <c r="Q119">
        <f>'Formato 6 a)'!C127</f>
        <v>290346.59000000003</v>
      </c>
      <c r="R119">
        <f>'Formato 6 a)'!D127</f>
        <v>2440346.59</v>
      </c>
      <c r="S119">
        <f>'Formato 6 a)'!E127</f>
        <v>25990</v>
      </c>
      <c r="T119">
        <f>'Formato 6 a)'!F127</f>
        <v>25990</v>
      </c>
      <c r="U119">
        <f>'Formato 6 a)'!G127</f>
        <v>2414356.59</v>
      </c>
    </row>
    <row r="120" spans="1:21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333500</v>
      </c>
      <c r="Q121">
        <f>'Formato 6 a)'!C129</f>
        <v>-191900</v>
      </c>
      <c r="R121">
        <f>'Formato 6 a)'!D129</f>
        <v>141600</v>
      </c>
      <c r="S121">
        <f>'Formato 6 a)'!E129</f>
        <v>34267.82</v>
      </c>
      <c r="T121">
        <f>'Formato 6 a)'!F129</f>
        <v>34267.82</v>
      </c>
      <c r="U121">
        <f>'Formato 6 a)'!G129</f>
        <v>107332.18</v>
      </c>
    </row>
    <row r="122" spans="1:21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20000</v>
      </c>
      <c r="Q124">
        <f>'Formato 6 a)'!C132</f>
        <v>-20000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145192538.57000002</v>
      </c>
      <c r="Q125">
        <f>'Formato 6 a)'!C133</f>
        <v>86898442.599999994</v>
      </c>
      <c r="R125">
        <f>'Formato 6 a)'!D133</f>
        <v>232090981.17000002</v>
      </c>
      <c r="S125">
        <f>'Formato 6 a)'!E133</f>
        <v>112853246.98999999</v>
      </c>
      <c r="T125">
        <f>'Formato 6 a)'!F133</f>
        <v>102167302.22</v>
      </c>
      <c r="U125">
        <f>'Formato 6 a)'!G133</f>
        <v>119237734.18000002</v>
      </c>
    </row>
    <row r="126" spans="1:21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144895169.61000001</v>
      </c>
      <c r="Q126">
        <f>'Formato 6 a)'!C134</f>
        <v>86819879.879999995</v>
      </c>
      <c r="R126">
        <f>'Formato 6 a)'!D134</f>
        <v>231715049.49000001</v>
      </c>
      <c r="S126">
        <f>'Formato 6 a)'!E134</f>
        <v>112853246.98999999</v>
      </c>
      <c r="T126">
        <f>'Formato 6 a)'!F134</f>
        <v>102167302.22</v>
      </c>
      <c r="U126">
        <f>'Formato 6 a)'!G134</f>
        <v>118861802.50000001</v>
      </c>
    </row>
    <row r="127" spans="1:21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297368.96000000002</v>
      </c>
      <c r="Q128">
        <f>'Formato 6 a)'!C136</f>
        <v>78562.720000000001</v>
      </c>
      <c r="R128">
        <f>'Formato 6 a)'!D136</f>
        <v>375931.68000000005</v>
      </c>
      <c r="S128">
        <f>'Formato 6 a)'!E136</f>
        <v>0</v>
      </c>
      <c r="T128">
        <f>'Formato 6 a)'!F136</f>
        <v>0</v>
      </c>
      <c r="U128">
        <f>'Formato 6 a)'!G136</f>
        <v>375931.68000000005</v>
      </c>
    </row>
    <row r="129" spans="1:21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3923411.08</v>
      </c>
      <c r="Q142">
        <f>'Formato 6 a)'!C150</f>
        <v>-1999999.8599999999</v>
      </c>
      <c r="R142">
        <f>'Formato 6 a)'!D150</f>
        <v>1923411.2200000002</v>
      </c>
      <c r="S142">
        <f>'Formato 6 a)'!E150</f>
        <v>923411.22</v>
      </c>
      <c r="T142">
        <f>'Formato 6 a)'!F150</f>
        <v>923411.22</v>
      </c>
      <c r="U142">
        <f>'Formato 6 a)'!G150</f>
        <v>1000000.0000000002</v>
      </c>
    </row>
    <row r="143" spans="1:21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2423411.08</v>
      </c>
      <c r="Q143">
        <f>'Formato 6 a)'!C151</f>
        <v>-949999.86</v>
      </c>
      <c r="R143">
        <f>'Formato 6 a)'!D151</f>
        <v>1473411.2200000002</v>
      </c>
      <c r="S143">
        <f>'Formato 6 a)'!E151</f>
        <v>923411.22</v>
      </c>
      <c r="T143">
        <f>'Formato 6 a)'!F151</f>
        <v>923411.22</v>
      </c>
      <c r="U143">
        <f>'Formato 6 a)'!G151</f>
        <v>550000.00000000023</v>
      </c>
    </row>
    <row r="144" spans="1:21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1500000</v>
      </c>
      <c r="Q144">
        <f>'Formato 6 a)'!C152</f>
        <v>-1050000</v>
      </c>
      <c r="R144">
        <f>'Formato 6 a)'!D152</f>
        <v>450000</v>
      </c>
      <c r="S144">
        <f>'Formato 6 a)'!E152</f>
        <v>0</v>
      </c>
      <c r="T144">
        <f>'Formato 6 a)'!F152</f>
        <v>0</v>
      </c>
      <c r="U144">
        <f>'Formato 6 a)'!G152</f>
        <v>450000</v>
      </c>
    </row>
    <row r="145" spans="1:21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452871523.95000005</v>
      </c>
      <c r="Q150">
        <f>'Formato 6 a)'!C159</f>
        <v>136661365.08999997</v>
      </c>
      <c r="R150">
        <f>'Formato 6 a)'!D159</f>
        <v>589532889.03999996</v>
      </c>
      <c r="S150">
        <f>'Formato 6 a)'!E159</f>
        <v>314236015.17000002</v>
      </c>
      <c r="T150">
        <f>'Formato 6 a)'!F159</f>
        <v>297067754.20000005</v>
      </c>
      <c r="U150">
        <f>'Formato 6 a)'!G159</f>
        <v>275296873.87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88"/>
  <sheetViews>
    <sheetView showGridLines="0" zoomScale="90" zoomScaleNormal="90" workbookViewId="0">
      <selection sqref="A1:G1"/>
    </sheetView>
  </sheetViews>
  <sheetFormatPr baseColWidth="10" defaultColWidth="0" defaultRowHeight="15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>
      <c r="A1" s="246" t="s">
        <v>3283</v>
      </c>
      <c r="B1" s="246"/>
      <c r="C1" s="246"/>
      <c r="D1" s="246"/>
      <c r="E1" s="246"/>
      <c r="F1" s="246"/>
      <c r="G1" s="246"/>
    </row>
    <row r="2" spans="1:7">
      <c r="A2" s="227" t="str">
        <f>ENTE_PUBLICO_A</f>
        <v>ORGANISMO, Gobierno del Estado de Guanajuato (a)</v>
      </c>
      <c r="B2" s="228"/>
      <c r="C2" s="228"/>
      <c r="D2" s="228"/>
      <c r="E2" s="228"/>
      <c r="F2" s="228"/>
      <c r="G2" s="229"/>
    </row>
    <row r="3" spans="1:7">
      <c r="A3" s="230" t="s">
        <v>277</v>
      </c>
      <c r="B3" s="231"/>
      <c r="C3" s="231"/>
      <c r="D3" s="231"/>
      <c r="E3" s="231"/>
      <c r="F3" s="231"/>
      <c r="G3" s="232"/>
    </row>
    <row r="4" spans="1:7">
      <c r="A4" s="230" t="s">
        <v>431</v>
      </c>
      <c r="B4" s="231"/>
      <c r="C4" s="231"/>
      <c r="D4" s="231"/>
      <c r="E4" s="231"/>
      <c r="F4" s="231"/>
      <c r="G4" s="232"/>
    </row>
    <row r="5" spans="1:7">
      <c r="A5" s="233" t="str">
        <f>TRIMESTRE</f>
        <v>Del 1 de enero al 30 de septiembre de 2018 (b)</v>
      </c>
      <c r="B5" s="234"/>
      <c r="C5" s="234"/>
      <c r="D5" s="234"/>
      <c r="E5" s="234"/>
      <c r="F5" s="234"/>
      <c r="G5" s="235"/>
    </row>
    <row r="6" spans="1:7">
      <c r="A6" s="236" t="s">
        <v>118</v>
      </c>
      <c r="B6" s="237"/>
      <c r="C6" s="237"/>
      <c r="D6" s="237"/>
      <c r="E6" s="237"/>
      <c r="F6" s="237"/>
      <c r="G6" s="238"/>
    </row>
    <row r="7" spans="1:7">
      <c r="A7" s="242" t="s">
        <v>0</v>
      </c>
      <c r="B7" s="244" t="s">
        <v>279</v>
      </c>
      <c r="C7" s="244"/>
      <c r="D7" s="244"/>
      <c r="E7" s="244"/>
      <c r="F7" s="244"/>
      <c r="G7" s="248" t="s">
        <v>280</v>
      </c>
    </row>
    <row r="8" spans="1:7" ht="30">
      <c r="A8" s="243"/>
      <c r="B8" s="44" t="s">
        <v>281</v>
      </c>
      <c r="C8" s="43" t="s">
        <v>211</v>
      </c>
      <c r="D8" s="44" t="s">
        <v>212</v>
      </c>
      <c r="E8" s="44" t="s">
        <v>167</v>
      </c>
      <c r="F8" s="44" t="s">
        <v>185</v>
      </c>
      <c r="G8" s="247"/>
    </row>
    <row r="9" spans="1:7">
      <c r="A9" s="50" t="s">
        <v>432</v>
      </c>
      <c r="B9" s="153">
        <f t="shared" ref="B9:G9" si="0">SUM(B10:B65)</f>
        <v>210120006.29000002</v>
      </c>
      <c r="C9" s="153">
        <f t="shared" si="0"/>
        <v>36480281.520000011</v>
      </c>
      <c r="D9" s="153">
        <f t="shared" si="0"/>
        <v>246600287.81</v>
      </c>
      <c r="E9" s="153">
        <f t="shared" si="0"/>
        <v>135661018.26999998</v>
      </c>
      <c r="F9" s="153">
        <f t="shared" si="0"/>
        <v>131369631.44999996</v>
      </c>
      <c r="G9" s="153">
        <f t="shared" si="0"/>
        <v>110939269.54000005</v>
      </c>
    </row>
    <row r="10" spans="1:7" s="23" customFormat="1">
      <c r="A10" s="146" t="s">
        <v>3297</v>
      </c>
      <c r="B10" s="149">
        <v>1908532.08</v>
      </c>
      <c r="C10" s="149">
        <v>15478.199999999953</v>
      </c>
      <c r="D10" s="149">
        <v>1924010.28</v>
      </c>
      <c r="E10" s="149">
        <v>1168549.01</v>
      </c>
      <c r="F10" s="149">
        <v>1168549.01</v>
      </c>
      <c r="G10" s="150">
        <f>D10-E10</f>
        <v>755461.27</v>
      </c>
    </row>
    <row r="11" spans="1:7" s="23" customFormat="1">
      <c r="A11" s="146" t="s">
        <v>3298</v>
      </c>
      <c r="B11" s="149">
        <v>1423942.24</v>
      </c>
      <c r="C11" s="149">
        <v>101754.08000000007</v>
      </c>
      <c r="D11" s="149">
        <v>1525696.32</v>
      </c>
      <c r="E11" s="149">
        <v>927846.66999999993</v>
      </c>
      <c r="F11" s="149">
        <v>925160.97</v>
      </c>
      <c r="G11" s="150">
        <f t="shared" ref="G11:G65" si="1">D11-E11</f>
        <v>597849.65000000014</v>
      </c>
    </row>
    <row r="12" spans="1:7" s="23" customFormat="1">
      <c r="A12" s="146" t="s">
        <v>3299</v>
      </c>
      <c r="B12" s="149">
        <v>11267308.4</v>
      </c>
      <c r="C12" s="149">
        <v>241721</v>
      </c>
      <c r="D12" s="149">
        <v>11509029.4</v>
      </c>
      <c r="E12" s="149">
        <v>7523250.8600000003</v>
      </c>
      <c r="F12" s="149">
        <v>7457106.4500000002</v>
      </c>
      <c r="G12" s="150">
        <f t="shared" si="1"/>
        <v>3985778.54</v>
      </c>
    </row>
    <row r="13" spans="1:7" s="23" customFormat="1">
      <c r="A13" s="146" t="s">
        <v>3300</v>
      </c>
      <c r="B13" s="149">
        <v>2932164</v>
      </c>
      <c r="C13" s="149">
        <v>624561</v>
      </c>
      <c r="D13" s="149">
        <v>3556725</v>
      </c>
      <c r="E13" s="149">
        <v>2744030.02</v>
      </c>
      <c r="F13" s="149">
        <v>2535230.02</v>
      </c>
      <c r="G13" s="150">
        <f t="shared" si="1"/>
        <v>812694.98</v>
      </c>
    </row>
    <row r="14" spans="1:7" s="23" customFormat="1">
      <c r="A14" s="146" t="s">
        <v>3301</v>
      </c>
      <c r="B14" s="149">
        <v>7045196</v>
      </c>
      <c r="C14" s="149">
        <v>1600629.4100000001</v>
      </c>
      <c r="D14" s="149">
        <v>8645825.4100000001</v>
      </c>
      <c r="E14" s="149">
        <v>7337664.29</v>
      </c>
      <c r="F14" s="149">
        <v>7215488.29</v>
      </c>
      <c r="G14" s="150">
        <f t="shared" si="1"/>
        <v>1308161.1200000001</v>
      </c>
    </row>
    <row r="15" spans="1:7" s="23" customFormat="1">
      <c r="A15" s="146" t="s">
        <v>3302</v>
      </c>
      <c r="B15" s="149">
        <v>3900204</v>
      </c>
      <c r="C15" s="149">
        <v>-388279</v>
      </c>
      <c r="D15" s="149">
        <v>3511925</v>
      </c>
      <c r="E15" s="149">
        <v>2516406.94</v>
      </c>
      <c r="F15" s="149">
        <v>1759459.51</v>
      </c>
      <c r="G15" s="150">
        <f t="shared" si="1"/>
        <v>995518.06</v>
      </c>
    </row>
    <row r="16" spans="1:7" s="23" customFormat="1">
      <c r="A16" s="146" t="s">
        <v>3303</v>
      </c>
      <c r="B16" s="149">
        <v>1514189</v>
      </c>
      <c r="C16" s="149">
        <v>166401</v>
      </c>
      <c r="D16" s="149">
        <v>1680590</v>
      </c>
      <c r="E16" s="149">
        <v>890282.32</v>
      </c>
      <c r="F16" s="149">
        <v>885410.32</v>
      </c>
      <c r="G16" s="150">
        <f t="shared" si="1"/>
        <v>790307.68</v>
      </c>
    </row>
    <row r="17" spans="1:7" s="23" customFormat="1">
      <c r="A17" s="146" t="s">
        <v>3304</v>
      </c>
      <c r="B17" s="149">
        <v>3578176</v>
      </c>
      <c r="C17" s="149">
        <v>-282158</v>
      </c>
      <c r="D17" s="149">
        <v>3296018</v>
      </c>
      <c r="E17" s="149">
        <v>2274579.0900000003</v>
      </c>
      <c r="F17" s="149">
        <v>2266687.6800000002</v>
      </c>
      <c r="G17" s="150">
        <f t="shared" si="1"/>
        <v>1021438.9099999997</v>
      </c>
    </row>
    <row r="18" spans="1:7" s="23" customFormat="1">
      <c r="A18" s="146" t="s">
        <v>3305</v>
      </c>
      <c r="B18" s="149">
        <v>2244117</v>
      </c>
      <c r="C18" s="149">
        <v>-98051</v>
      </c>
      <c r="D18" s="149">
        <v>2146066</v>
      </c>
      <c r="E18" s="149">
        <v>948900.27</v>
      </c>
      <c r="F18" s="149">
        <v>913431.62</v>
      </c>
      <c r="G18" s="150">
        <f t="shared" si="1"/>
        <v>1197165.73</v>
      </c>
    </row>
    <row r="19" spans="1:7" s="23" customFormat="1">
      <c r="A19" s="146" t="s">
        <v>3306</v>
      </c>
      <c r="B19" s="149">
        <v>104706</v>
      </c>
      <c r="C19" s="149">
        <v>0</v>
      </c>
      <c r="D19" s="149">
        <v>104706</v>
      </c>
      <c r="E19" s="149">
        <v>68823.61</v>
      </c>
      <c r="F19" s="149">
        <v>68823.61</v>
      </c>
      <c r="G19" s="150">
        <f t="shared" si="1"/>
        <v>35882.39</v>
      </c>
    </row>
    <row r="20" spans="1:7" s="23" customFormat="1">
      <c r="A20" s="146" t="s">
        <v>3307</v>
      </c>
      <c r="B20" s="149">
        <v>434451</v>
      </c>
      <c r="C20" s="149">
        <v>0</v>
      </c>
      <c r="D20" s="149">
        <v>434451</v>
      </c>
      <c r="E20" s="149">
        <v>288124.87</v>
      </c>
      <c r="F20" s="149">
        <v>288124.87</v>
      </c>
      <c r="G20" s="150">
        <f t="shared" si="1"/>
        <v>146326.13</v>
      </c>
    </row>
    <row r="21" spans="1:7" s="23" customFormat="1">
      <c r="A21" s="146" t="s">
        <v>3308</v>
      </c>
      <c r="B21" s="149">
        <v>435019</v>
      </c>
      <c r="C21" s="149">
        <v>0</v>
      </c>
      <c r="D21" s="149">
        <v>435019</v>
      </c>
      <c r="E21" s="149">
        <v>286282.56</v>
      </c>
      <c r="F21" s="149">
        <v>286282.56</v>
      </c>
      <c r="G21" s="150">
        <f t="shared" si="1"/>
        <v>148736.44</v>
      </c>
    </row>
    <row r="22" spans="1:7" s="23" customFormat="1">
      <c r="A22" s="146" t="s">
        <v>3309</v>
      </c>
      <c r="B22" s="149">
        <v>251386</v>
      </c>
      <c r="C22" s="149">
        <v>0</v>
      </c>
      <c r="D22" s="149">
        <v>251386</v>
      </c>
      <c r="E22" s="149">
        <v>165213.92000000001</v>
      </c>
      <c r="F22" s="149">
        <v>165213.92000000001</v>
      </c>
      <c r="G22" s="150">
        <f t="shared" si="1"/>
        <v>86172.079999999987</v>
      </c>
    </row>
    <row r="23" spans="1:7" s="23" customFormat="1">
      <c r="A23" s="146" t="s">
        <v>3310</v>
      </c>
      <c r="B23" s="149">
        <v>36965425.409999996</v>
      </c>
      <c r="C23" s="149">
        <v>-3455728.2499999963</v>
      </c>
      <c r="D23" s="149">
        <v>33509697.16</v>
      </c>
      <c r="E23" s="149">
        <v>21574207.16</v>
      </c>
      <c r="F23" s="149">
        <v>21441216.719999999</v>
      </c>
      <c r="G23" s="150">
        <f t="shared" si="1"/>
        <v>11935490</v>
      </c>
    </row>
    <row r="24" spans="1:7" s="23" customFormat="1">
      <c r="A24" s="146" t="s">
        <v>3311</v>
      </c>
      <c r="B24" s="149">
        <v>4182227.99</v>
      </c>
      <c r="C24" s="149">
        <v>26885</v>
      </c>
      <c r="D24" s="149">
        <v>4209112.99</v>
      </c>
      <c r="E24" s="149">
        <v>2651809.3899999997</v>
      </c>
      <c r="F24" s="149">
        <v>2649739.38</v>
      </c>
      <c r="G24" s="150">
        <f t="shared" si="1"/>
        <v>1557303.6000000006</v>
      </c>
    </row>
    <row r="25" spans="1:7" s="23" customFormat="1">
      <c r="A25" s="146" t="s">
        <v>3312</v>
      </c>
      <c r="B25" s="149">
        <v>1257611</v>
      </c>
      <c r="C25" s="149">
        <v>77792</v>
      </c>
      <c r="D25" s="149">
        <v>1335403</v>
      </c>
      <c r="E25" s="149">
        <v>845250.54</v>
      </c>
      <c r="F25" s="149">
        <v>845250.54</v>
      </c>
      <c r="G25" s="150">
        <f t="shared" si="1"/>
        <v>490152.45999999996</v>
      </c>
    </row>
    <row r="26" spans="1:7" s="23" customFormat="1">
      <c r="A26" s="146" t="s">
        <v>3313</v>
      </c>
      <c r="B26" s="149">
        <v>614866</v>
      </c>
      <c r="C26" s="149">
        <v>-43125</v>
      </c>
      <c r="D26" s="149">
        <v>571741</v>
      </c>
      <c r="E26" s="149">
        <v>373482.59</v>
      </c>
      <c r="F26" s="149">
        <v>373482.59</v>
      </c>
      <c r="G26" s="150">
        <f t="shared" si="1"/>
        <v>198258.40999999997</v>
      </c>
    </row>
    <row r="27" spans="1:7" s="23" customFormat="1">
      <c r="A27" s="146" t="s">
        <v>3314</v>
      </c>
      <c r="B27" s="149">
        <v>1035571</v>
      </c>
      <c r="C27" s="149">
        <v>-42208</v>
      </c>
      <c r="D27" s="149">
        <v>993363</v>
      </c>
      <c r="E27" s="149">
        <v>685047.01</v>
      </c>
      <c r="F27" s="149">
        <v>675999.01</v>
      </c>
      <c r="G27" s="150">
        <f t="shared" si="1"/>
        <v>308315.99</v>
      </c>
    </row>
    <row r="28" spans="1:7" s="23" customFormat="1">
      <c r="A28" s="146" t="s">
        <v>3315</v>
      </c>
      <c r="B28" s="149">
        <v>856263</v>
      </c>
      <c r="C28" s="149">
        <v>0</v>
      </c>
      <c r="D28" s="149">
        <v>856263</v>
      </c>
      <c r="E28" s="149">
        <v>559554.9</v>
      </c>
      <c r="F28" s="149">
        <v>559554.9</v>
      </c>
      <c r="G28" s="150">
        <f t="shared" si="1"/>
        <v>296708.09999999998</v>
      </c>
    </row>
    <row r="29" spans="1:7" s="23" customFormat="1">
      <c r="A29" s="146" t="s">
        <v>3316</v>
      </c>
      <c r="B29" s="149">
        <v>674472</v>
      </c>
      <c r="C29" s="149">
        <v>0</v>
      </c>
      <c r="D29" s="149">
        <v>674472</v>
      </c>
      <c r="E29" s="149">
        <v>442504.48</v>
      </c>
      <c r="F29" s="149">
        <v>442504.48</v>
      </c>
      <c r="G29" s="150">
        <f t="shared" si="1"/>
        <v>231967.52000000002</v>
      </c>
    </row>
    <row r="30" spans="1:7" s="23" customFormat="1">
      <c r="A30" s="146" t="s">
        <v>3317</v>
      </c>
      <c r="B30" s="149">
        <v>632171</v>
      </c>
      <c r="C30" s="149">
        <v>15752</v>
      </c>
      <c r="D30" s="149">
        <v>647923</v>
      </c>
      <c r="E30" s="149">
        <v>423303.08</v>
      </c>
      <c r="F30" s="149">
        <v>423303.08</v>
      </c>
      <c r="G30" s="150">
        <f t="shared" si="1"/>
        <v>224619.91999999998</v>
      </c>
    </row>
    <row r="31" spans="1:7" s="23" customFormat="1">
      <c r="A31" s="146" t="s">
        <v>3318</v>
      </c>
      <c r="B31" s="149">
        <v>404864</v>
      </c>
      <c r="C31" s="149">
        <v>0</v>
      </c>
      <c r="D31" s="149">
        <v>404864</v>
      </c>
      <c r="E31" s="149">
        <v>265428.78000000003</v>
      </c>
      <c r="F31" s="149">
        <v>265428.78000000003</v>
      </c>
      <c r="G31" s="150">
        <f t="shared" si="1"/>
        <v>139435.21999999997</v>
      </c>
    </row>
    <row r="32" spans="1:7" s="23" customFormat="1">
      <c r="A32" s="146" t="s">
        <v>3319</v>
      </c>
      <c r="B32" s="149">
        <v>1282322</v>
      </c>
      <c r="C32" s="149">
        <v>33243</v>
      </c>
      <c r="D32" s="149">
        <v>1315565</v>
      </c>
      <c r="E32" s="149">
        <v>981515.04</v>
      </c>
      <c r="F32" s="149">
        <v>966515.04</v>
      </c>
      <c r="G32" s="150">
        <f t="shared" si="1"/>
        <v>334049.95999999996</v>
      </c>
    </row>
    <row r="33" spans="1:7" s="23" customFormat="1">
      <c r="A33" s="146" t="s">
        <v>3320</v>
      </c>
      <c r="B33" s="149">
        <v>635508</v>
      </c>
      <c r="C33" s="149">
        <v>202232</v>
      </c>
      <c r="D33" s="149">
        <v>837740</v>
      </c>
      <c r="E33" s="149">
        <v>408404.05</v>
      </c>
      <c r="F33" s="149">
        <v>408404.05</v>
      </c>
      <c r="G33" s="150">
        <f t="shared" si="1"/>
        <v>429335.95</v>
      </c>
    </row>
    <row r="34" spans="1:7" s="23" customFormat="1">
      <c r="A34" s="146" t="s">
        <v>3321</v>
      </c>
      <c r="B34" s="149">
        <v>35933943</v>
      </c>
      <c r="C34" s="149">
        <v>21094949.57</v>
      </c>
      <c r="D34" s="149">
        <v>57028892.57</v>
      </c>
      <c r="E34" s="149">
        <v>19278224.5</v>
      </c>
      <c r="F34" s="149">
        <v>17380462.41</v>
      </c>
      <c r="G34" s="150">
        <f t="shared" si="1"/>
        <v>37750668.07</v>
      </c>
    </row>
    <row r="35" spans="1:7" s="23" customFormat="1">
      <c r="A35" s="146" t="s">
        <v>3322</v>
      </c>
      <c r="B35" s="149">
        <v>5528661</v>
      </c>
      <c r="C35" s="149">
        <v>-797944</v>
      </c>
      <c r="D35" s="149">
        <v>4730717</v>
      </c>
      <c r="E35" s="149">
        <v>3378312.19</v>
      </c>
      <c r="F35" s="149">
        <v>3378312.19</v>
      </c>
      <c r="G35" s="150">
        <f t="shared" si="1"/>
        <v>1352404.81</v>
      </c>
    </row>
    <row r="36" spans="1:7" s="23" customFormat="1">
      <c r="A36" s="146" t="s">
        <v>3323</v>
      </c>
      <c r="B36" s="149">
        <v>1849922</v>
      </c>
      <c r="C36" s="149">
        <v>-176190</v>
      </c>
      <c r="D36" s="149">
        <v>1673732</v>
      </c>
      <c r="E36" s="149">
        <v>1160450.08</v>
      </c>
      <c r="F36" s="149">
        <v>1160450.08</v>
      </c>
      <c r="G36" s="150">
        <f t="shared" si="1"/>
        <v>513281.91999999993</v>
      </c>
    </row>
    <row r="37" spans="1:7" s="23" customFormat="1">
      <c r="A37" s="146" t="s">
        <v>3324</v>
      </c>
      <c r="B37" s="149">
        <v>1052507</v>
      </c>
      <c r="C37" s="149">
        <v>-9374</v>
      </c>
      <c r="D37" s="149">
        <v>1043133</v>
      </c>
      <c r="E37" s="149">
        <v>648493.28</v>
      </c>
      <c r="F37" s="149">
        <v>648493.28</v>
      </c>
      <c r="G37" s="150">
        <f t="shared" si="1"/>
        <v>394639.72</v>
      </c>
    </row>
    <row r="38" spans="1:7" s="23" customFormat="1">
      <c r="A38" s="146" t="s">
        <v>3325</v>
      </c>
      <c r="B38" s="149">
        <v>0</v>
      </c>
      <c r="C38" s="149">
        <v>2400000</v>
      </c>
      <c r="D38" s="149">
        <v>2400000</v>
      </c>
      <c r="E38" s="149">
        <v>50000</v>
      </c>
      <c r="F38" s="149">
        <v>50000</v>
      </c>
      <c r="G38" s="150">
        <f t="shared" si="1"/>
        <v>2350000</v>
      </c>
    </row>
    <row r="39" spans="1:7" s="23" customFormat="1">
      <c r="A39" s="146" t="s">
        <v>3326</v>
      </c>
      <c r="B39" s="149">
        <v>7514788</v>
      </c>
      <c r="C39" s="149">
        <v>-777990</v>
      </c>
      <c r="D39" s="149">
        <v>6736798</v>
      </c>
      <c r="E39" s="149">
        <v>4655074.3499999996</v>
      </c>
      <c r="F39" s="149">
        <v>4655074.3499999996</v>
      </c>
      <c r="G39" s="150">
        <f t="shared" si="1"/>
        <v>2081723.6500000004</v>
      </c>
    </row>
    <row r="40" spans="1:7" s="23" customFormat="1">
      <c r="A40" s="146" t="s">
        <v>3327</v>
      </c>
      <c r="B40" s="149">
        <v>3607430</v>
      </c>
      <c r="C40" s="149">
        <v>-330387</v>
      </c>
      <c r="D40" s="149">
        <v>3277043</v>
      </c>
      <c r="E40" s="149">
        <v>2289639.23</v>
      </c>
      <c r="F40" s="149">
        <v>2277311.4700000002</v>
      </c>
      <c r="G40" s="150">
        <f t="shared" si="1"/>
        <v>987403.77</v>
      </c>
    </row>
    <row r="41" spans="1:7" s="23" customFormat="1">
      <c r="A41" s="146" t="s">
        <v>3328</v>
      </c>
      <c r="B41" s="149">
        <v>3243931</v>
      </c>
      <c r="C41" s="149">
        <v>73632</v>
      </c>
      <c r="D41" s="149">
        <v>3317563</v>
      </c>
      <c r="E41" s="149">
        <v>2059990.64</v>
      </c>
      <c r="F41" s="149">
        <v>2053252.64</v>
      </c>
      <c r="G41" s="150">
        <f t="shared" si="1"/>
        <v>1257572.3600000001</v>
      </c>
    </row>
    <row r="42" spans="1:7" s="23" customFormat="1">
      <c r="A42" s="146" t="s">
        <v>3329</v>
      </c>
      <c r="B42" s="149">
        <v>2403107.4</v>
      </c>
      <c r="C42" s="149">
        <v>-242653</v>
      </c>
      <c r="D42" s="149">
        <v>2160454.4</v>
      </c>
      <c r="E42" s="149">
        <v>1495516.97</v>
      </c>
      <c r="F42" s="149">
        <v>1495516.97</v>
      </c>
      <c r="G42" s="150">
        <f t="shared" si="1"/>
        <v>664937.42999999993</v>
      </c>
    </row>
    <row r="43" spans="1:7" s="23" customFormat="1">
      <c r="A43" s="146" t="s">
        <v>3330</v>
      </c>
      <c r="B43" s="149">
        <v>1762898</v>
      </c>
      <c r="C43" s="149">
        <v>251251</v>
      </c>
      <c r="D43" s="149">
        <v>2014149</v>
      </c>
      <c r="E43" s="149">
        <v>1264405.6300000001</v>
      </c>
      <c r="F43" s="149">
        <v>1243121.05</v>
      </c>
      <c r="G43" s="150">
        <f t="shared" si="1"/>
        <v>749743.36999999988</v>
      </c>
    </row>
    <row r="44" spans="1:7" s="23" customFormat="1">
      <c r="A44" s="146" t="s">
        <v>3331</v>
      </c>
      <c r="B44" s="149">
        <v>11042197.77</v>
      </c>
      <c r="C44" s="149">
        <v>12894892.920000002</v>
      </c>
      <c r="D44" s="149">
        <v>23937090.690000001</v>
      </c>
      <c r="E44" s="149">
        <v>11571549.640000001</v>
      </c>
      <c r="F44" s="149">
        <v>10734568.76</v>
      </c>
      <c r="G44" s="150">
        <f t="shared" si="1"/>
        <v>12365541.050000001</v>
      </c>
    </row>
    <row r="45" spans="1:7" s="23" customFormat="1">
      <c r="A45" s="146" t="s">
        <v>3332</v>
      </c>
      <c r="B45" s="149">
        <v>2956925</v>
      </c>
      <c r="C45" s="149">
        <v>-22076</v>
      </c>
      <c r="D45" s="149">
        <v>2934849</v>
      </c>
      <c r="E45" s="149">
        <v>2676491.42</v>
      </c>
      <c r="F45" s="149">
        <v>2676491.42</v>
      </c>
      <c r="G45" s="150">
        <f t="shared" si="1"/>
        <v>258357.58000000007</v>
      </c>
    </row>
    <row r="46" spans="1:7" s="23" customFormat="1">
      <c r="A46" s="146" t="s">
        <v>3333</v>
      </c>
      <c r="B46" s="149">
        <v>357117</v>
      </c>
      <c r="C46" s="149">
        <v>118227</v>
      </c>
      <c r="D46" s="149">
        <v>475344</v>
      </c>
      <c r="E46" s="149">
        <v>218987.1</v>
      </c>
      <c r="F46" s="149">
        <v>218987.1</v>
      </c>
      <c r="G46" s="150">
        <f t="shared" si="1"/>
        <v>256356.9</v>
      </c>
    </row>
    <row r="47" spans="1:7" s="23" customFormat="1">
      <c r="A47" s="146" t="s">
        <v>3334</v>
      </c>
      <c r="B47" s="149">
        <v>978194</v>
      </c>
      <c r="C47" s="149">
        <v>-12619</v>
      </c>
      <c r="D47" s="149">
        <v>965575</v>
      </c>
      <c r="E47" s="149">
        <v>646091.47</v>
      </c>
      <c r="F47" s="149">
        <v>646091.47</v>
      </c>
      <c r="G47" s="150">
        <f t="shared" si="1"/>
        <v>319483.53000000003</v>
      </c>
    </row>
    <row r="48" spans="1:7" s="23" customFormat="1">
      <c r="A48" s="146" t="s">
        <v>3335</v>
      </c>
      <c r="B48" s="149">
        <v>702497</v>
      </c>
      <c r="C48" s="149">
        <v>182152</v>
      </c>
      <c r="D48" s="149">
        <v>884649</v>
      </c>
      <c r="E48" s="149">
        <v>506556.21</v>
      </c>
      <c r="F48" s="149">
        <v>506556.21</v>
      </c>
      <c r="G48" s="150">
        <f t="shared" si="1"/>
        <v>378092.79</v>
      </c>
    </row>
    <row r="49" spans="1:7" s="23" customFormat="1">
      <c r="A49" s="146" t="s">
        <v>3336</v>
      </c>
      <c r="B49" s="149">
        <v>1013197</v>
      </c>
      <c r="C49" s="149">
        <v>176234</v>
      </c>
      <c r="D49" s="149">
        <v>1189431</v>
      </c>
      <c r="E49" s="149">
        <v>709867.38</v>
      </c>
      <c r="F49" s="149">
        <v>709867.38</v>
      </c>
      <c r="G49" s="150">
        <f t="shared" si="1"/>
        <v>479563.62</v>
      </c>
    </row>
    <row r="50" spans="1:7" s="23" customFormat="1">
      <c r="A50" s="146" t="s">
        <v>3337</v>
      </c>
      <c r="B50" s="149">
        <v>252927</v>
      </c>
      <c r="C50" s="149">
        <v>11205</v>
      </c>
      <c r="D50" s="149">
        <v>264132</v>
      </c>
      <c r="E50" s="149">
        <v>162396.99</v>
      </c>
      <c r="F50" s="149">
        <v>162396.99</v>
      </c>
      <c r="G50" s="150">
        <f t="shared" si="1"/>
        <v>101735.01000000001</v>
      </c>
    </row>
    <row r="51" spans="1:7" s="23" customFormat="1">
      <c r="A51" s="146" t="s">
        <v>3338</v>
      </c>
      <c r="B51" s="149">
        <v>2519896</v>
      </c>
      <c r="C51" s="149">
        <v>-35398</v>
      </c>
      <c r="D51" s="149">
        <v>2484498</v>
      </c>
      <c r="E51" s="149">
        <v>1445839.75</v>
      </c>
      <c r="F51" s="149">
        <v>1445839.75</v>
      </c>
      <c r="G51" s="150">
        <f t="shared" si="1"/>
        <v>1038658.25</v>
      </c>
    </row>
    <row r="52" spans="1:7" s="23" customFormat="1">
      <c r="A52" s="146" t="s">
        <v>3339</v>
      </c>
      <c r="B52" s="149">
        <v>3381951</v>
      </c>
      <c r="C52" s="149">
        <v>49230</v>
      </c>
      <c r="D52" s="149">
        <v>3431181</v>
      </c>
      <c r="E52" s="149">
        <v>2876561.7</v>
      </c>
      <c r="F52" s="149">
        <v>2876561.7</v>
      </c>
      <c r="G52" s="150">
        <f t="shared" si="1"/>
        <v>554619.29999999981</v>
      </c>
    </row>
    <row r="53" spans="1:7" s="23" customFormat="1">
      <c r="A53" s="146" t="s">
        <v>3340</v>
      </c>
      <c r="B53" s="149">
        <v>506590</v>
      </c>
      <c r="C53" s="149">
        <v>204075</v>
      </c>
      <c r="D53" s="149">
        <v>710665</v>
      </c>
      <c r="E53" s="149">
        <v>375022.82</v>
      </c>
      <c r="F53" s="149">
        <v>375022.82</v>
      </c>
      <c r="G53" s="150">
        <f t="shared" si="1"/>
        <v>335642.18</v>
      </c>
    </row>
    <row r="54" spans="1:7" s="23" customFormat="1">
      <c r="A54" s="146" t="s">
        <v>3341</v>
      </c>
      <c r="B54" s="149">
        <v>246816</v>
      </c>
      <c r="C54" s="149">
        <v>35776</v>
      </c>
      <c r="D54" s="149">
        <v>282592</v>
      </c>
      <c r="E54" s="149">
        <v>134836.78</v>
      </c>
      <c r="F54" s="149">
        <v>134836.78</v>
      </c>
      <c r="G54" s="150">
        <f t="shared" si="1"/>
        <v>147755.22</v>
      </c>
    </row>
    <row r="55" spans="1:7" s="23" customFormat="1">
      <c r="A55" s="146" t="s">
        <v>3342</v>
      </c>
      <c r="B55" s="149">
        <v>11362325</v>
      </c>
      <c r="C55" s="149">
        <v>62204</v>
      </c>
      <c r="D55" s="149">
        <v>11424529</v>
      </c>
      <c r="E55" s="149">
        <v>8052747.3899999997</v>
      </c>
      <c r="F55" s="149">
        <v>7944401.5</v>
      </c>
      <c r="G55" s="150">
        <f t="shared" si="1"/>
        <v>3371781.6100000003</v>
      </c>
    </row>
    <row r="56" spans="1:7" s="23" customFormat="1">
      <c r="A56" s="146" t="s">
        <v>3343</v>
      </c>
      <c r="B56" s="149">
        <v>1143526</v>
      </c>
      <c r="C56" s="149">
        <v>156763</v>
      </c>
      <c r="D56" s="149">
        <v>1300289</v>
      </c>
      <c r="E56" s="149">
        <v>801996.48</v>
      </c>
      <c r="F56" s="149">
        <v>800075.45</v>
      </c>
      <c r="G56" s="150">
        <f t="shared" si="1"/>
        <v>498292.52</v>
      </c>
    </row>
    <row r="57" spans="1:7" s="23" customFormat="1">
      <c r="A57" s="146" t="s">
        <v>3344</v>
      </c>
      <c r="B57" s="149">
        <v>18058985</v>
      </c>
      <c r="C57" s="149">
        <v>1170571</v>
      </c>
      <c r="D57" s="149">
        <v>19229556</v>
      </c>
      <c r="E57" s="149">
        <v>7867702.04</v>
      </c>
      <c r="F57" s="149">
        <v>7825769.5</v>
      </c>
      <c r="G57" s="150">
        <f t="shared" si="1"/>
        <v>11361853.960000001</v>
      </c>
    </row>
    <row r="58" spans="1:7" s="23" customFormat="1">
      <c r="A58" s="146" t="s">
        <v>3345</v>
      </c>
      <c r="B58" s="149">
        <v>1315776</v>
      </c>
      <c r="C58" s="149">
        <v>182710</v>
      </c>
      <c r="D58" s="149">
        <v>1498486</v>
      </c>
      <c r="E58" s="149">
        <v>885129.42</v>
      </c>
      <c r="F58" s="149">
        <v>885129.42</v>
      </c>
      <c r="G58" s="150">
        <f t="shared" si="1"/>
        <v>613356.57999999996</v>
      </c>
    </row>
    <row r="59" spans="1:7" s="23" customFormat="1">
      <c r="A59" s="146" t="s">
        <v>3346</v>
      </c>
      <c r="B59" s="149">
        <v>2556836</v>
      </c>
      <c r="C59" s="149">
        <v>276634</v>
      </c>
      <c r="D59" s="149">
        <v>2833470</v>
      </c>
      <c r="E59" s="149">
        <v>1720225.98</v>
      </c>
      <c r="F59" s="149">
        <v>1720225.98</v>
      </c>
      <c r="G59" s="150">
        <f t="shared" si="1"/>
        <v>1113244.02</v>
      </c>
    </row>
    <row r="60" spans="1:7" s="23" customFormat="1">
      <c r="A60" s="146" t="s">
        <v>3347</v>
      </c>
      <c r="B60" s="149">
        <v>642444</v>
      </c>
      <c r="C60" s="149">
        <v>227288</v>
      </c>
      <c r="D60" s="149">
        <v>869732</v>
      </c>
      <c r="E60" s="149">
        <v>458454.1</v>
      </c>
      <c r="F60" s="149">
        <v>458454.1</v>
      </c>
      <c r="G60" s="150">
        <f t="shared" si="1"/>
        <v>411277.9</v>
      </c>
    </row>
    <row r="61" spans="1:7" s="23" customFormat="1">
      <c r="A61" s="146" t="s">
        <v>3348</v>
      </c>
      <c r="B61" s="149">
        <v>98051</v>
      </c>
      <c r="C61" s="149">
        <v>-4025</v>
      </c>
      <c r="D61" s="149">
        <v>94026</v>
      </c>
      <c r="E61" s="149">
        <v>94026</v>
      </c>
      <c r="F61" s="149">
        <v>94026</v>
      </c>
      <c r="G61" s="150">
        <f t="shared" si="1"/>
        <v>0</v>
      </c>
    </row>
    <row r="62" spans="1:7" s="23" customFormat="1">
      <c r="A62" s="146" t="s">
        <v>3349</v>
      </c>
      <c r="B62" s="149">
        <v>621311</v>
      </c>
      <c r="C62" s="149">
        <v>0</v>
      </c>
      <c r="D62" s="149">
        <v>621311</v>
      </c>
      <c r="E62" s="149">
        <v>445420.19</v>
      </c>
      <c r="F62" s="149">
        <v>445420.19</v>
      </c>
      <c r="G62" s="150">
        <f t="shared" si="1"/>
        <v>175890.81</v>
      </c>
    </row>
    <row r="63" spans="1:7" s="23" customFormat="1">
      <c r="A63" s="146" t="s">
        <v>3350</v>
      </c>
      <c r="B63" s="149">
        <v>1300831</v>
      </c>
      <c r="C63" s="149">
        <v>189280</v>
      </c>
      <c r="D63" s="149">
        <v>1490111</v>
      </c>
      <c r="E63" s="149">
        <v>904140.84</v>
      </c>
      <c r="F63" s="149">
        <v>904140.84</v>
      </c>
      <c r="G63" s="150">
        <f t="shared" si="1"/>
        <v>585970.16</v>
      </c>
    </row>
    <row r="64" spans="1:7" s="23" customFormat="1">
      <c r="A64" s="146" t="s">
        <v>3351</v>
      </c>
      <c r="B64" s="149">
        <v>95000</v>
      </c>
      <c r="C64" s="149">
        <v>300263.59000000003</v>
      </c>
      <c r="D64" s="149">
        <v>395263.59</v>
      </c>
      <c r="E64" s="149">
        <v>152198.5</v>
      </c>
      <c r="F64" s="149">
        <v>152198.5</v>
      </c>
      <c r="G64" s="150">
        <f t="shared" si="1"/>
        <v>243065.09000000003</v>
      </c>
    </row>
    <row r="65" spans="1:7" s="23" customFormat="1">
      <c r="A65" s="146" t="s">
        <v>3352</v>
      </c>
      <c r="B65" s="149">
        <v>488734</v>
      </c>
      <c r="C65" s="149">
        <v>34700</v>
      </c>
      <c r="D65" s="149">
        <v>523434</v>
      </c>
      <c r="E65" s="149">
        <v>324207.75</v>
      </c>
      <c r="F65" s="149">
        <v>324207.75</v>
      </c>
      <c r="G65" s="150">
        <f t="shared" si="1"/>
        <v>199226.25</v>
      </c>
    </row>
    <row r="66" spans="1:7">
      <c r="A66" s="67" t="s">
        <v>678</v>
      </c>
      <c r="B66" s="52"/>
      <c r="C66" s="52"/>
      <c r="D66" s="52"/>
      <c r="E66" s="52"/>
      <c r="F66" s="52"/>
      <c r="G66" s="52"/>
    </row>
    <row r="67" spans="1:7" s="23" customFormat="1">
      <c r="A67" s="53" t="s">
        <v>433</v>
      </c>
      <c r="B67" s="153">
        <f>SUM(B68:B85)</f>
        <v>242751517.66000003</v>
      </c>
      <c r="C67" s="153">
        <f t="shared" ref="C67:G67" si="2">SUM(C68:C85)</f>
        <v>100181083.56999999</v>
      </c>
      <c r="D67" s="153">
        <f t="shared" si="2"/>
        <v>342932601.23000002</v>
      </c>
      <c r="E67" s="153">
        <f t="shared" si="2"/>
        <v>178574996.90000004</v>
      </c>
      <c r="F67" s="153">
        <f t="shared" si="2"/>
        <v>165698122.75</v>
      </c>
      <c r="G67" s="153">
        <f t="shared" si="2"/>
        <v>164357604.32999998</v>
      </c>
    </row>
    <row r="68" spans="1:7" s="23" customFormat="1">
      <c r="A68" s="147" t="s">
        <v>3301</v>
      </c>
      <c r="B68" s="148">
        <v>5000000</v>
      </c>
      <c r="C68" s="149">
        <v>-5000000</v>
      </c>
      <c r="D68" s="148">
        <v>0</v>
      </c>
      <c r="E68" s="149">
        <v>0</v>
      </c>
      <c r="F68" s="148">
        <v>0</v>
      </c>
      <c r="G68" s="150">
        <f t="shared" ref="G68:G84" si="3">D68-E68</f>
        <v>0</v>
      </c>
    </row>
    <row r="69" spans="1:7" s="23" customFormat="1">
      <c r="A69" s="147" t="s">
        <v>3310</v>
      </c>
      <c r="B69" s="148">
        <v>16069442.619999999</v>
      </c>
      <c r="C69" s="149">
        <v>1220187.0600000005</v>
      </c>
      <c r="D69" s="148">
        <v>17289629.68</v>
      </c>
      <c r="E69" s="149">
        <v>9512840.8900000006</v>
      </c>
      <c r="F69" s="148">
        <v>9490910.8900000006</v>
      </c>
      <c r="G69" s="150">
        <f t="shared" si="3"/>
        <v>7776788.7899999991</v>
      </c>
    </row>
    <row r="70" spans="1:7" s="23" customFormat="1">
      <c r="A70" s="147" t="s">
        <v>3321</v>
      </c>
      <c r="B70" s="148">
        <v>138140022.65000001</v>
      </c>
      <c r="C70" s="149">
        <v>87781161.849999994</v>
      </c>
      <c r="D70" s="148">
        <v>225921184.5</v>
      </c>
      <c r="E70" s="149">
        <v>115907127.56</v>
      </c>
      <c r="F70" s="148">
        <v>105595670.87</v>
      </c>
      <c r="G70" s="150">
        <f t="shared" si="3"/>
        <v>110014056.94</v>
      </c>
    </row>
    <row r="71" spans="1:7" s="23" customFormat="1">
      <c r="A71" s="147" t="s">
        <v>3325</v>
      </c>
      <c r="B71" s="148">
        <v>7222123</v>
      </c>
      <c r="C71" s="149">
        <v>-979653.41000000015</v>
      </c>
      <c r="D71" s="148">
        <v>6242469.5899999999</v>
      </c>
      <c r="E71" s="149">
        <v>5267797.26</v>
      </c>
      <c r="F71" s="148">
        <v>4749302.78</v>
      </c>
      <c r="G71" s="150">
        <f t="shared" si="3"/>
        <v>974672.33000000007</v>
      </c>
    </row>
    <row r="72" spans="1:7" s="23" customFormat="1">
      <c r="A72" s="147" t="s">
        <v>3330</v>
      </c>
      <c r="B72" s="150">
        <v>0</v>
      </c>
      <c r="C72" s="149">
        <v>332122.23999999999</v>
      </c>
      <c r="D72" s="148">
        <v>332122.23999999999</v>
      </c>
      <c r="E72" s="149">
        <v>58238.960000000006</v>
      </c>
      <c r="F72" s="148">
        <v>21714.98</v>
      </c>
      <c r="G72" s="150">
        <f t="shared" si="3"/>
        <v>273883.27999999997</v>
      </c>
    </row>
    <row r="73" spans="1:7" s="23" customFormat="1">
      <c r="A73" s="147" t="s">
        <v>3331</v>
      </c>
      <c r="B73" s="148">
        <v>10786368.960000001</v>
      </c>
      <c r="C73" s="149">
        <v>7713872.7199999988</v>
      </c>
      <c r="D73" s="148">
        <v>18500241.68</v>
      </c>
      <c r="E73" s="149">
        <v>6473810</v>
      </c>
      <c r="F73" s="148">
        <v>5220250</v>
      </c>
      <c r="G73" s="150">
        <f t="shared" si="3"/>
        <v>12026431.68</v>
      </c>
    </row>
    <row r="74" spans="1:7" s="23" customFormat="1">
      <c r="A74" s="147" t="s">
        <v>3335</v>
      </c>
      <c r="B74" s="148">
        <v>200000</v>
      </c>
      <c r="C74" s="149">
        <v>-200000</v>
      </c>
      <c r="D74" s="150">
        <v>0</v>
      </c>
      <c r="E74" s="150">
        <v>0</v>
      </c>
      <c r="F74" s="150">
        <v>0</v>
      </c>
      <c r="G74" s="150">
        <f t="shared" si="3"/>
        <v>0</v>
      </c>
    </row>
    <row r="75" spans="1:7" s="23" customFormat="1">
      <c r="A75" s="147" t="s">
        <v>3338</v>
      </c>
      <c r="B75" s="148">
        <v>25000</v>
      </c>
      <c r="C75" s="149">
        <v>-25000</v>
      </c>
      <c r="D75" s="150">
        <v>0</v>
      </c>
      <c r="E75" s="150">
        <v>0</v>
      </c>
      <c r="F75" s="150">
        <v>0</v>
      </c>
      <c r="G75" s="150">
        <f t="shared" si="3"/>
        <v>0</v>
      </c>
    </row>
    <row r="76" spans="1:7" s="23" customFormat="1">
      <c r="A76" s="147" t="s">
        <v>3342</v>
      </c>
      <c r="B76" s="148">
        <v>12022928.310000001</v>
      </c>
      <c r="C76" s="149">
        <v>0</v>
      </c>
      <c r="D76" s="148">
        <v>12022928.310000001</v>
      </c>
      <c r="E76" s="149">
        <v>8042619.1200000001</v>
      </c>
      <c r="F76" s="148">
        <v>7425303.4900000002</v>
      </c>
      <c r="G76" s="150">
        <f t="shared" si="3"/>
        <v>3980309.1900000004</v>
      </c>
    </row>
    <row r="77" spans="1:7" s="23" customFormat="1">
      <c r="A77" s="147" t="s">
        <v>3345</v>
      </c>
      <c r="B77" s="148">
        <v>0</v>
      </c>
      <c r="C77" s="149">
        <v>620182</v>
      </c>
      <c r="D77" s="148">
        <v>620182</v>
      </c>
      <c r="E77" s="149">
        <v>449400</v>
      </c>
      <c r="F77" s="148">
        <v>449400</v>
      </c>
      <c r="G77" s="150">
        <f t="shared" si="3"/>
        <v>170782</v>
      </c>
    </row>
    <row r="78" spans="1:7" s="23" customFormat="1">
      <c r="A78" s="147" t="s">
        <v>3349</v>
      </c>
      <c r="B78" s="148">
        <v>150000</v>
      </c>
      <c r="C78" s="149">
        <v>0</v>
      </c>
      <c r="D78" s="148">
        <v>150000</v>
      </c>
      <c r="E78" s="149">
        <v>0</v>
      </c>
      <c r="F78" s="151">
        <v>0</v>
      </c>
      <c r="G78" s="150">
        <f t="shared" si="3"/>
        <v>150000</v>
      </c>
    </row>
    <row r="79" spans="1:7" s="23" customFormat="1">
      <c r="A79" s="147" t="s">
        <v>3352</v>
      </c>
      <c r="B79" s="148">
        <v>550000</v>
      </c>
      <c r="C79" s="149">
        <v>46941.800000000047</v>
      </c>
      <c r="D79" s="148">
        <v>596941.80000000005</v>
      </c>
      <c r="E79" s="149">
        <v>596941.80000000005</v>
      </c>
      <c r="F79" s="148">
        <v>596941.80000000005</v>
      </c>
      <c r="G79" s="150">
        <f t="shared" si="3"/>
        <v>0</v>
      </c>
    </row>
    <row r="80" spans="1:7" s="23" customFormat="1">
      <c r="A80" s="147" t="s">
        <v>3353</v>
      </c>
      <c r="B80" s="148">
        <v>41577757.119999997</v>
      </c>
      <c r="C80" s="149">
        <v>9346427.3100000024</v>
      </c>
      <c r="D80" s="151">
        <v>50924184.43</v>
      </c>
      <c r="E80" s="149">
        <v>25859292.219999999</v>
      </c>
      <c r="F80" s="148">
        <v>25843413.879999999</v>
      </c>
      <c r="G80" s="150">
        <f t="shared" si="3"/>
        <v>25064892.210000001</v>
      </c>
    </row>
    <row r="81" spans="1:7" s="23" customFormat="1">
      <c r="A81" s="147" t="s">
        <v>3354</v>
      </c>
      <c r="B81" s="151">
        <v>2058927</v>
      </c>
      <c r="C81" s="149">
        <v>-682158</v>
      </c>
      <c r="D81" s="151">
        <v>1376769</v>
      </c>
      <c r="E81" s="149">
        <v>747918.6</v>
      </c>
      <c r="F81" s="148">
        <v>747918.6</v>
      </c>
      <c r="G81" s="150">
        <f t="shared" si="3"/>
        <v>628850.4</v>
      </c>
    </row>
    <row r="82" spans="1:7" s="23" customFormat="1">
      <c r="A82" s="147" t="s">
        <v>3355</v>
      </c>
      <c r="B82" s="151">
        <v>7439764</v>
      </c>
      <c r="C82" s="149">
        <v>3000</v>
      </c>
      <c r="D82" s="151">
        <v>7442764</v>
      </c>
      <c r="E82" s="149">
        <v>4635282.0600000005</v>
      </c>
      <c r="F82" s="148">
        <v>4536558.7</v>
      </c>
      <c r="G82" s="150">
        <f t="shared" si="3"/>
        <v>2807481.9399999995</v>
      </c>
    </row>
    <row r="83" spans="1:7" s="23" customFormat="1">
      <c r="A83" s="147" t="s">
        <v>3356</v>
      </c>
      <c r="B83" s="152">
        <v>394266</v>
      </c>
      <c r="C83" s="149">
        <v>4000</v>
      </c>
      <c r="D83" s="152">
        <v>398266</v>
      </c>
      <c r="E83" s="149">
        <v>282130.77</v>
      </c>
      <c r="F83" s="148">
        <v>281845.77</v>
      </c>
      <c r="G83" s="150">
        <f t="shared" si="3"/>
        <v>116135.22999999998</v>
      </c>
    </row>
    <row r="84" spans="1:7" s="23" customFormat="1">
      <c r="A84" s="147" t="s">
        <v>3357</v>
      </c>
      <c r="B84" s="152">
        <v>1114918</v>
      </c>
      <c r="C84" s="149">
        <v>0</v>
      </c>
      <c r="D84" s="152">
        <v>1114918</v>
      </c>
      <c r="E84" s="149">
        <v>741597.66</v>
      </c>
      <c r="F84" s="148">
        <v>738890.99</v>
      </c>
      <c r="G84" s="150">
        <f t="shared" si="3"/>
        <v>373320.33999999997</v>
      </c>
    </row>
    <row r="85" spans="1:7">
      <c r="A85" s="67" t="s">
        <v>678</v>
      </c>
      <c r="B85" s="52"/>
      <c r="C85" s="52"/>
      <c r="D85" s="52"/>
      <c r="E85" s="52"/>
      <c r="F85" s="52"/>
      <c r="G85" s="52"/>
    </row>
    <row r="86" spans="1:7">
      <c r="A86" s="53" t="s">
        <v>360</v>
      </c>
      <c r="B86" s="153">
        <v>452871523.95000005</v>
      </c>
      <c r="C86" s="153">
        <v>136661365.09</v>
      </c>
      <c r="D86" s="153">
        <v>589532889.03999996</v>
      </c>
      <c r="E86" s="153">
        <v>314236015.17000002</v>
      </c>
      <c r="F86" s="153">
        <v>297067754.19999993</v>
      </c>
      <c r="G86" s="153">
        <v>275296873.87</v>
      </c>
    </row>
    <row r="87" spans="1:7">
      <c r="A87" s="56"/>
      <c r="B87" s="62"/>
      <c r="C87" s="62"/>
      <c r="D87" s="62"/>
      <c r="E87" s="62"/>
      <c r="F87" s="62"/>
      <c r="G87" s="68"/>
    </row>
    <row r="88" spans="1:7" hidden="1">
      <c r="A88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8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210120006.29000002</v>
      </c>
      <c r="Q2" s="18">
        <f>GASTO_NE_T2</f>
        <v>36480281.520000011</v>
      </c>
      <c r="R2" s="18">
        <f>GASTO_NE_T3</f>
        <v>246600287.81</v>
      </c>
      <c r="S2" s="18">
        <f>GASTO_NE_T4</f>
        <v>135661018.26999998</v>
      </c>
      <c r="T2" s="18">
        <f>GASTO_NE_T5</f>
        <v>131369631.44999996</v>
      </c>
      <c r="U2" s="18">
        <f>GASTO_NE_T6</f>
        <v>110939269.54000005</v>
      </c>
    </row>
    <row r="3" spans="1: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242751517.66000003</v>
      </c>
      <c r="Q3" s="18">
        <f>GASTO_E_T2</f>
        <v>100181083.56999999</v>
      </c>
      <c r="R3" s="18">
        <f>GASTO_E_T3</f>
        <v>342932601.23000002</v>
      </c>
      <c r="S3" s="18">
        <f>GASTO_E_T4</f>
        <v>178574996.90000004</v>
      </c>
      <c r="T3" s="18">
        <f>GASTO_E_T5</f>
        <v>165698122.75</v>
      </c>
      <c r="U3" s="18">
        <f>GASTO_E_T6</f>
        <v>164357604.32999998</v>
      </c>
      <c r="V3" s="18"/>
    </row>
    <row r="4" spans="1:2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452871523.95000005</v>
      </c>
      <c r="Q4" s="18">
        <f>TOTAL_E_T2</f>
        <v>136661365.09</v>
      </c>
      <c r="R4" s="18">
        <f>TOTAL_E_T3</f>
        <v>589532889.03999996</v>
      </c>
      <c r="S4" s="18">
        <f>TOTAL_E_T4</f>
        <v>314236015.17000002</v>
      </c>
      <c r="T4" s="18">
        <f>TOTAL_E_T5</f>
        <v>297067754.19999993</v>
      </c>
      <c r="U4" s="18">
        <f>TOTAL_E_T6</f>
        <v>275296873.87</v>
      </c>
      <c r="V4" s="18"/>
    </row>
    <row r="5" spans="1:25">
      <c r="A5" s="3"/>
      <c r="P5" s="18"/>
      <c r="Q5" s="18"/>
      <c r="R5" s="18"/>
      <c r="S5" s="18"/>
      <c r="T5" s="18"/>
      <c r="U5" s="18"/>
      <c r="V5" s="18"/>
    </row>
    <row r="6" spans="1:25">
      <c r="A6" s="3"/>
      <c r="P6" s="18"/>
      <c r="Q6" s="18"/>
      <c r="R6" s="18"/>
      <c r="S6" s="18"/>
      <c r="T6" s="18"/>
      <c r="U6" s="18"/>
      <c r="V6" s="18"/>
    </row>
    <row r="7" spans="1: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>
      <c r="A8" s="3"/>
      <c r="P8" s="18"/>
      <c r="Q8" s="18"/>
      <c r="R8" s="18"/>
      <c r="S8" s="18"/>
      <c r="T8" s="18"/>
      <c r="U8" s="18"/>
    </row>
    <row r="9" spans="1:25">
      <c r="A9" s="3"/>
      <c r="P9" s="18"/>
      <c r="Q9" s="18"/>
      <c r="R9" s="18"/>
      <c r="S9" s="18"/>
      <c r="T9" s="18"/>
      <c r="U9" s="18"/>
    </row>
    <row r="10" spans="1:25">
      <c r="A10" s="3"/>
      <c r="P10" s="18"/>
      <c r="Q10" s="18"/>
      <c r="R10" s="18"/>
      <c r="S10" s="18"/>
      <c r="T10" s="18"/>
      <c r="U10" s="18"/>
    </row>
    <row r="11" spans="1:25">
      <c r="A11" s="3"/>
      <c r="P11" s="18"/>
      <c r="Q11" s="18"/>
      <c r="R11" s="18"/>
      <c r="S11" s="18"/>
      <c r="T11" s="18"/>
      <c r="U11" s="18"/>
    </row>
    <row r="12" spans="1:25">
      <c r="A12" s="3"/>
      <c r="N12" s="20"/>
      <c r="P12" s="18"/>
      <c r="Q12" s="18"/>
      <c r="R12" s="18"/>
      <c r="S12" s="18"/>
      <c r="T12" s="18"/>
      <c r="U12" s="18"/>
    </row>
    <row r="13" spans="1:25">
      <c r="A13" s="3"/>
      <c r="P13" s="18"/>
      <c r="Q13" s="18"/>
      <c r="R13" s="18"/>
      <c r="S13" s="18"/>
      <c r="T13" s="18"/>
      <c r="U13" s="18"/>
    </row>
    <row r="14" spans="1:25">
      <c r="A14" s="3"/>
      <c r="P14" s="18"/>
      <c r="Q14" s="18"/>
      <c r="R14" s="18"/>
      <c r="S14" s="18"/>
      <c r="T14" s="18"/>
      <c r="U14" s="18"/>
    </row>
    <row r="15" spans="1:25">
      <c r="A15" s="3"/>
      <c r="P15" s="18"/>
      <c r="Q15" s="18"/>
      <c r="R15" s="18"/>
      <c r="S15" s="18"/>
      <c r="T15" s="18"/>
      <c r="U15" s="18"/>
    </row>
    <row r="16" spans="1:25">
      <c r="A16" s="3"/>
      <c r="P16" s="18"/>
      <c r="Q16" s="18"/>
      <c r="R16" s="18"/>
      <c r="S16" s="18"/>
      <c r="T16" s="18"/>
      <c r="U16" s="18"/>
    </row>
    <row r="17" spans="1:21">
      <c r="A17" s="3"/>
      <c r="P17" s="18"/>
      <c r="Q17" s="18"/>
      <c r="R17" s="18"/>
      <c r="S17" s="18"/>
      <c r="T17" s="18"/>
      <c r="U17" s="18"/>
    </row>
    <row r="18" spans="1:21">
      <c r="A18" s="3"/>
      <c r="P18" s="18"/>
      <c r="Q18" s="18"/>
      <c r="R18" s="18"/>
      <c r="S18" s="18"/>
      <c r="T18" s="18"/>
      <c r="U18" s="18"/>
    </row>
    <row r="19" spans="1:21">
      <c r="A19" s="3"/>
      <c r="P19" s="18"/>
      <c r="Q19" s="18"/>
      <c r="R19" s="18"/>
      <c r="S19" s="18"/>
      <c r="T19" s="18"/>
      <c r="U19" s="18"/>
    </row>
    <row r="20" spans="1:21">
      <c r="A20" s="3"/>
      <c r="P20" s="18"/>
      <c r="Q20" s="18"/>
      <c r="R20" s="18"/>
      <c r="S20" s="18"/>
      <c r="T20" s="18"/>
      <c r="U20" s="18"/>
    </row>
    <row r="21" spans="1:21">
      <c r="A21" s="3"/>
      <c r="P21" s="18"/>
      <c r="Q21" s="18"/>
      <c r="R21" s="18"/>
      <c r="S21" s="18"/>
      <c r="T21" s="18"/>
      <c r="U21" s="18"/>
    </row>
    <row r="22" spans="1:21">
      <c r="A22" s="3"/>
      <c r="P22" s="18"/>
      <c r="Q22" s="18"/>
      <c r="R22" s="18"/>
      <c r="S22" s="18"/>
      <c r="T22" s="18"/>
      <c r="U22" s="18"/>
    </row>
    <row r="23" spans="1:21">
      <c r="A23" s="3"/>
      <c r="P23" s="18"/>
      <c r="Q23" s="18"/>
      <c r="R23" s="18"/>
      <c r="S23" s="18"/>
      <c r="T23" s="18"/>
      <c r="U23" s="18"/>
    </row>
    <row r="24" spans="1:21">
      <c r="A24" s="3"/>
      <c r="P24" s="18"/>
      <c r="Q24" s="18"/>
      <c r="R24" s="18"/>
      <c r="S24" s="18"/>
      <c r="T24" s="18"/>
      <c r="U24" s="18"/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  <row r="67" spans="1:21">
      <c r="A67" s="3"/>
      <c r="P67" s="18"/>
      <c r="Q67" s="18"/>
      <c r="R67" s="18"/>
      <c r="S67" s="18"/>
      <c r="T67" s="18"/>
      <c r="U67" s="18"/>
    </row>
    <row r="68" spans="1:21">
      <c r="A68" s="3"/>
      <c r="P68" s="18"/>
      <c r="Q68" s="18"/>
      <c r="R68" s="18"/>
      <c r="S68" s="18"/>
      <c r="T68" s="18"/>
      <c r="U68" s="18"/>
    </row>
    <row r="69" spans="1:21">
      <c r="A69" s="3"/>
      <c r="P69" s="18"/>
      <c r="Q69" s="18"/>
      <c r="R69" s="18"/>
      <c r="S69" s="18"/>
      <c r="T69" s="18"/>
      <c r="U69" s="18"/>
    </row>
    <row r="70" spans="1:21">
      <c r="A70" s="3"/>
      <c r="P70" s="18"/>
      <c r="Q70" s="18"/>
      <c r="R70" s="18"/>
      <c r="S70" s="18"/>
      <c r="T70" s="18"/>
      <c r="U70" s="18"/>
    </row>
    <row r="71" spans="1:21">
      <c r="A71" s="3"/>
      <c r="P71" s="18"/>
      <c r="Q71" s="18"/>
      <c r="R71" s="18"/>
      <c r="S71" s="18"/>
      <c r="T71" s="18"/>
      <c r="U71" s="18"/>
    </row>
    <row r="72" spans="1:21">
      <c r="A72" s="3"/>
      <c r="P72" s="18"/>
      <c r="Q72" s="18"/>
      <c r="R72" s="18"/>
      <c r="S72" s="18"/>
      <c r="T72" s="18"/>
      <c r="U72" s="18"/>
    </row>
    <row r="73" spans="1:21">
      <c r="A73" s="3"/>
      <c r="P73" s="18"/>
      <c r="Q73" s="18"/>
      <c r="R73" s="18"/>
      <c r="S73" s="18"/>
      <c r="T73" s="18"/>
      <c r="U73" s="18"/>
    </row>
    <row r="74" spans="1:21">
      <c r="A74" s="3"/>
      <c r="P74" s="18"/>
      <c r="Q74" s="18"/>
      <c r="R74" s="18"/>
      <c r="S74" s="18"/>
      <c r="T74" s="18"/>
      <c r="U74" s="18"/>
    </row>
    <row r="75" spans="1:21">
      <c r="A75" s="3"/>
      <c r="P75" s="18"/>
      <c r="Q75" s="18"/>
      <c r="R75" s="18"/>
      <c r="S75" s="18"/>
      <c r="T75" s="18"/>
      <c r="U75" s="18"/>
    </row>
    <row r="76" spans="1:21">
      <c r="A76" s="3"/>
    </row>
    <row r="77" spans="1:21">
      <c r="A77" s="3"/>
    </row>
    <row r="78" spans="1:21">
      <c r="A78" s="3"/>
    </row>
    <row r="79" spans="1:21">
      <c r="A79" s="3"/>
    </row>
    <row r="80" spans="1:2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>
      <c r="A1" s="252" t="s">
        <v>3282</v>
      </c>
      <c r="B1" s="253"/>
      <c r="C1" s="253"/>
      <c r="D1" s="253"/>
      <c r="E1" s="253"/>
      <c r="F1" s="253"/>
      <c r="G1" s="253"/>
    </row>
    <row r="2" spans="1:7">
      <c r="A2" s="227" t="str">
        <f>ENTE_PUBLICO_A</f>
        <v>ORGANISMO, Gobierno del Estado de Guanajuato (a)</v>
      </c>
      <c r="B2" s="228"/>
      <c r="C2" s="228"/>
      <c r="D2" s="228"/>
      <c r="E2" s="228"/>
      <c r="F2" s="228"/>
      <c r="G2" s="229"/>
    </row>
    <row r="3" spans="1:7">
      <c r="A3" s="230" t="s">
        <v>396</v>
      </c>
      <c r="B3" s="231"/>
      <c r="C3" s="231"/>
      <c r="D3" s="231"/>
      <c r="E3" s="231"/>
      <c r="F3" s="231"/>
      <c r="G3" s="232"/>
    </row>
    <row r="4" spans="1:7">
      <c r="A4" s="230" t="s">
        <v>397</v>
      </c>
      <c r="B4" s="231"/>
      <c r="C4" s="231"/>
      <c r="D4" s="231"/>
      <c r="E4" s="231"/>
      <c r="F4" s="231"/>
      <c r="G4" s="232"/>
    </row>
    <row r="5" spans="1:7">
      <c r="A5" s="233" t="str">
        <f>TRIMESTRE</f>
        <v>Del 1 de enero al 30 de septiembre de 2018 (b)</v>
      </c>
      <c r="B5" s="234"/>
      <c r="C5" s="234"/>
      <c r="D5" s="234"/>
      <c r="E5" s="234"/>
      <c r="F5" s="234"/>
      <c r="G5" s="235"/>
    </row>
    <row r="6" spans="1:7">
      <c r="A6" s="236" t="s">
        <v>118</v>
      </c>
      <c r="B6" s="237"/>
      <c r="C6" s="237"/>
      <c r="D6" s="237"/>
      <c r="E6" s="237"/>
      <c r="F6" s="237"/>
      <c r="G6" s="238"/>
    </row>
    <row r="7" spans="1:7">
      <c r="A7" s="231" t="s">
        <v>0</v>
      </c>
      <c r="B7" s="236" t="s">
        <v>279</v>
      </c>
      <c r="C7" s="237"/>
      <c r="D7" s="237"/>
      <c r="E7" s="237"/>
      <c r="F7" s="238"/>
      <c r="G7" s="248" t="s">
        <v>3279</v>
      </c>
    </row>
    <row r="8" spans="1:7" ht="30.75" customHeight="1">
      <c r="A8" s="231"/>
      <c r="B8" s="44" t="s">
        <v>281</v>
      </c>
      <c r="C8" s="43" t="s">
        <v>362</v>
      </c>
      <c r="D8" s="44" t="s">
        <v>283</v>
      </c>
      <c r="E8" s="44" t="s">
        <v>167</v>
      </c>
      <c r="F8" s="45" t="s">
        <v>185</v>
      </c>
      <c r="G8" s="247"/>
    </row>
    <row r="9" spans="1:7">
      <c r="A9" s="50" t="s">
        <v>363</v>
      </c>
      <c r="B9" s="155">
        <f t="shared" ref="B9:G9" si="0">SUM(B10,B19,B27,B37)</f>
        <v>210120006.29000002</v>
      </c>
      <c r="C9" s="155">
        <f t="shared" si="0"/>
        <v>36480281.520000003</v>
      </c>
      <c r="D9" s="155">
        <f t="shared" si="0"/>
        <v>246600287.81</v>
      </c>
      <c r="E9" s="155">
        <f t="shared" si="0"/>
        <v>135661018.27000001</v>
      </c>
      <c r="F9" s="155">
        <f t="shared" si="0"/>
        <v>131369631.45</v>
      </c>
      <c r="G9" s="155">
        <f t="shared" si="0"/>
        <v>110939269.53999999</v>
      </c>
    </row>
    <row r="10" spans="1:7">
      <c r="A10" s="51" t="s">
        <v>364</v>
      </c>
      <c r="B10" s="154">
        <f t="shared" ref="B10:G10" si="1">SUM(B11:B18)</f>
        <v>110409839.12</v>
      </c>
      <c r="C10" s="154">
        <f t="shared" si="1"/>
        <v>-2558575.9699999997</v>
      </c>
      <c r="D10" s="154">
        <f t="shared" si="1"/>
        <v>107851263.15000001</v>
      </c>
      <c r="E10" s="154">
        <f t="shared" si="1"/>
        <v>65350392.670000002</v>
      </c>
      <c r="F10" s="154">
        <f t="shared" si="1"/>
        <v>63841990.569999993</v>
      </c>
      <c r="G10" s="154">
        <f t="shared" si="1"/>
        <v>42500870.480000004</v>
      </c>
    </row>
    <row r="11" spans="1:7">
      <c r="A11" s="60" t="s">
        <v>365</v>
      </c>
      <c r="B11" s="130">
        <v>13997893.640000001</v>
      </c>
      <c r="C11" s="130">
        <v>359227.08</v>
      </c>
      <c r="D11" s="130">
        <f>B11+C11</f>
        <v>14357120.720000001</v>
      </c>
      <c r="E11" s="130">
        <v>9316905.0899999999</v>
      </c>
      <c r="F11" s="130">
        <v>9248074.9800000004</v>
      </c>
      <c r="G11" s="130">
        <f>D11-E11</f>
        <v>5040215.6300000008</v>
      </c>
    </row>
    <row r="12" spans="1:7">
      <c r="A12" s="60" t="s">
        <v>366</v>
      </c>
      <c r="B12" s="130">
        <v>435019</v>
      </c>
      <c r="C12" s="130">
        <v>0</v>
      </c>
      <c r="D12" s="130">
        <f t="shared" ref="D12:D18" si="2">B12+C12</f>
        <v>435019</v>
      </c>
      <c r="E12" s="130">
        <v>286282.56</v>
      </c>
      <c r="F12" s="130">
        <v>286282.56</v>
      </c>
      <c r="G12" s="130">
        <f t="shared" ref="G12:G18" si="3">D12-E12</f>
        <v>148736.44</v>
      </c>
    </row>
    <row r="13" spans="1:7">
      <c r="A13" s="60" t="s">
        <v>367</v>
      </c>
      <c r="B13" s="130">
        <v>35239865.079999998</v>
      </c>
      <c r="C13" s="130">
        <v>1444227.2</v>
      </c>
      <c r="D13" s="130">
        <f t="shared" si="2"/>
        <v>36684092.280000001</v>
      </c>
      <c r="E13" s="130">
        <v>19071226.16</v>
      </c>
      <c r="F13" s="130">
        <v>18551781.079999998</v>
      </c>
      <c r="G13" s="130">
        <f t="shared" si="3"/>
        <v>17612866.120000001</v>
      </c>
    </row>
    <row r="14" spans="1:7">
      <c r="A14" s="60" t="s">
        <v>368</v>
      </c>
      <c r="B14" s="130">
        <v>0</v>
      </c>
      <c r="C14" s="130">
        <v>0</v>
      </c>
      <c r="D14" s="130">
        <f t="shared" si="2"/>
        <v>0</v>
      </c>
      <c r="E14" s="130">
        <v>0</v>
      </c>
      <c r="F14" s="130">
        <v>0</v>
      </c>
      <c r="G14" s="130">
        <f t="shared" si="3"/>
        <v>0</v>
      </c>
    </row>
    <row r="15" spans="1:7">
      <c r="A15" s="60" t="s">
        <v>369</v>
      </c>
      <c r="B15" s="130">
        <v>42705264.399999999</v>
      </c>
      <c r="C15" s="130">
        <v>-3436051.25</v>
      </c>
      <c r="D15" s="130">
        <f t="shared" si="2"/>
        <v>39269213.149999999</v>
      </c>
      <c r="E15" s="130">
        <v>25286266.699999999</v>
      </c>
      <c r="F15" s="130">
        <v>25151206.25</v>
      </c>
      <c r="G15" s="130">
        <f t="shared" si="3"/>
        <v>13982946.449999999</v>
      </c>
    </row>
    <row r="16" spans="1:7">
      <c r="A16" s="60" t="s">
        <v>370</v>
      </c>
      <c r="B16" s="130">
        <v>0</v>
      </c>
      <c r="C16" s="130">
        <v>0</v>
      </c>
      <c r="D16" s="130">
        <f t="shared" si="2"/>
        <v>0</v>
      </c>
      <c r="E16" s="130">
        <v>0</v>
      </c>
      <c r="F16" s="130">
        <v>0</v>
      </c>
      <c r="G16" s="130">
        <f t="shared" si="3"/>
        <v>0</v>
      </c>
    </row>
    <row r="17" spans="1:7">
      <c r="A17" s="60" t="s">
        <v>371</v>
      </c>
      <c r="B17" s="130">
        <v>0</v>
      </c>
      <c r="C17" s="130">
        <v>0</v>
      </c>
      <c r="D17" s="130">
        <f t="shared" si="2"/>
        <v>0</v>
      </c>
      <c r="E17" s="130">
        <v>0</v>
      </c>
      <c r="F17" s="130">
        <v>0</v>
      </c>
      <c r="G17" s="130">
        <f t="shared" si="3"/>
        <v>0</v>
      </c>
    </row>
    <row r="18" spans="1:7">
      <c r="A18" s="60" t="s">
        <v>372</v>
      </c>
      <c r="B18" s="130">
        <v>18031797</v>
      </c>
      <c r="C18" s="130">
        <v>-925979</v>
      </c>
      <c r="D18" s="130">
        <f t="shared" si="2"/>
        <v>17105818</v>
      </c>
      <c r="E18" s="130">
        <v>11389712.16</v>
      </c>
      <c r="F18" s="130">
        <v>10604645.699999999</v>
      </c>
      <c r="G18" s="130">
        <f t="shared" si="3"/>
        <v>5716105.8399999999</v>
      </c>
    </row>
    <row r="19" spans="1:7">
      <c r="A19" s="51" t="s">
        <v>373</v>
      </c>
      <c r="B19" s="154">
        <f t="shared" ref="B19:G19" si="4">SUM(B20:B26)</f>
        <v>92638996.170000002</v>
      </c>
      <c r="C19" s="154">
        <f t="shared" si="4"/>
        <v>36138146.490000002</v>
      </c>
      <c r="D19" s="154">
        <f t="shared" si="4"/>
        <v>128777142.66</v>
      </c>
      <c r="E19" s="154">
        <f t="shared" si="4"/>
        <v>63662871.95000001</v>
      </c>
      <c r="F19" s="154">
        <f t="shared" si="4"/>
        <v>61188768.640000008</v>
      </c>
      <c r="G19" s="154">
        <f t="shared" si="4"/>
        <v>65114270.709999993</v>
      </c>
    </row>
    <row r="20" spans="1:7">
      <c r="A20" s="60" t="s">
        <v>374</v>
      </c>
      <c r="B20" s="130">
        <v>9429919</v>
      </c>
      <c r="C20" s="130">
        <v>-474313.14</v>
      </c>
      <c r="D20" s="130">
        <f>B20+C20</f>
        <v>8955605.8599999994</v>
      </c>
      <c r="E20" s="130">
        <v>6109732.8600000003</v>
      </c>
      <c r="F20" s="130">
        <v>5820374.3300000001</v>
      </c>
      <c r="G20" s="130">
        <f t="shared" ref="G20:G25" si="5">D20-E20</f>
        <v>2845872.9999999991</v>
      </c>
    </row>
    <row r="21" spans="1:7">
      <c r="A21" s="60" t="s">
        <v>375</v>
      </c>
      <c r="B21" s="130">
        <v>65013963.170000002</v>
      </c>
      <c r="C21" s="130">
        <v>33338769.859999999</v>
      </c>
      <c r="D21" s="130">
        <f t="shared" ref="D21:D25" si="6">B21+C21</f>
        <v>98352733.030000001</v>
      </c>
      <c r="E21" s="130">
        <v>40880387.770000003</v>
      </c>
      <c r="F21" s="130">
        <v>38695642.990000002</v>
      </c>
      <c r="G21" s="130">
        <f t="shared" si="5"/>
        <v>57472345.259999998</v>
      </c>
    </row>
    <row r="22" spans="1:7">
      <c r="A22" s="60" t="s">
        <v>376</v>
      </c>
      <c r="B22" s="130">
        <v>357117</v>
      </c>
      <c r="C22" s="130">
        <v>118227</v>
      </c>
      <c r="D22" s="130">
        <f t="shared" si="6"/>
        <v>475344</v>
      </c>
      <c r="E22" s="130">
        <v>218987.1</v>
      </c>
      <c r="F22" s="130">
        <v>218987.1</v>
      </c>
      <c r="G22" s="130">
        <f t="shared" si="5"/>
        <v>256356.9</v>
      </c>
    </row>
    <row r="23" spans="1:7">
      <c r="A23" s="60" t="s">
        <v>377</v>
      </c>
      <c r="B23" s="130">
        <v>8970399</v>
      </c>
      <c r="C23" s="130">
        <v>1350851.59</v>
      </c>
      <c r="D23" s="130">
        <f t="shared" si="6"/>
        <v>10321250.59</v>
      </c>
      <c r="E23" s="130">
        <v>7332829.8099999996</v>
      </c>
      <c r="F23" s="130">
        <v>7332829.8099999996</v>
      </c>
      <c r="G23" s="130">
        <f t="shared" si="5"/>
        <v>2988420.7800000003</v>
      </c>
    </row>
    <row r="24" spans="1:7">
      <c r="A24" s="60" t="s">
        <v>378</v>
      </c>
      <c r="B24" s="130">
        <v>3381951</v>
      </c>
      <c r="C24" s="130">
        <v>49230</v>
      </c>
      <c r="D24" s="130">
        <f t="shared" si="6"/>
        <v>3431181</v>
      </c>
      <c r="E24" s="130">
        <v>2876561.7</v>
      </c>
      <c r="F24" s="130">
        <v>2876561.7</v>
      </c>
      <c r="G24" s="130">
        <f t="shared" si="5"/>
        <v>554619.29999999981</v>
      </c>
    </row>
    <row r="25" spans="1:7">
      <c r="A25" s="60" t="s">
        <v>379</v>
      </c>
      <c r="B25" s="130">
        <v>5485647</v>
      </c>
      <c r="C25" s="130">
        <v>1755381.18</v>
      </c>
      <c r="D25" s="130">
        <f t="shared" si="6"/>
        <v>7241028.1799999997</v>
      </c>
      <c r="E25" s="130">
        <v>6244372.71</v>
      </c>
      <c r="F25" s="130">
        <v>6244372.71</v>
      </c>
      <c r="G25" s="130">
        <f t="shared" si="5"/>
        <v>996655.46999999974</v>
      </c>
    </row>
    <row r="26" spans="1:7">
      <c r="A26" s="60" t="s">
        <v>380</v>
      </c>
      <c r="B26" s="130">
        <v>0</v>
      </c>
      <c r="C26" s="130">
        <v>0</v>
      </c>
      <c r="D26" s="130">
        <v>0</v>
      </c>
      <c r="E26" s="130">
        <v>0</v>
      </c>
      <c r="F26" s="130">
        <v>0</v>
      </c>
      <c r="G26" s="130">
        <v>0</v>
      </c>
    </row>
    <row r="27" spans="1:7">
      <c r="A27" s="51" t="s">
        <v>381</v>
      </c>
      <c r="B27" s="154">
        <f t="shared" ref="B27:G27" si="7">SUM(B28:B36)</f>
        <v>7071171</v>
      </c>
      <c r="C27" s="154">
        <f t="shared" si="7"/>
        <v>2900711</v>
      </c>
      <c r="D27" s="154">
        <f t="shared" si="7"/>
        <v>9971882</v>
      </c>
      <c r="E27" s="154">
        <f t="shared" si="7"/>
        <v>6647753.6500000004</v>
      </c>
      <c r="F27" s="154">
        <f t="shared" si="7"/>
        <v>6338872.2400000002</v>
      </c>
      <c r="G27" s="154">
        <f t="shared" si="7"/>
        <v>3324128.35</v>
      </c>
    </row>
    <row r="28" spans="1:7">
      <c r="A28" s="64" t="s">
        <v>382</v>
      </c>
      <c r="B28" s="130">
        <v>4844300</v>
      </c>
      <c r="C28" s="130">
        <v>-94719</v>
      </c>
      <c r="D28" s="130">
        <f>B28+C28</f>
        <v>4749581</v>
      </c>
      <c r="E28" s="130">
        <v>3146843.46</v>
      </c>
      <c r="F28" s="130">
        <v>3138952.05</v>
      </c>
      <c r="G28" s="130">
        <f t="shared" ref="G28:G36" si="8">D28-E28</f>
        <v>1602737.54</v>
      </c>
    </row>
    <row r="29" spans="1:7">
      <c r="A29" s="60" t="s">
        <v>383</v>
      </c>
      <c r="B29" s="130">
        <v>1605560</v>
      </c>
      <c r="C29" s="130">
        <v>2995430</v>
      </c>
      <c r="D29" s="130">
        <f t="shared" ref="D29:D36" si="9">B29+C29</f>
        <v>4600990</v>
      </c>
      <c r="E29" s="130">
        <v>3055490</v>
      </c>
      <c r="F29" s="130">
        <v>2754500</v>
      </c>
      <c r="G29" s="130">
        <f t="shared" si="8"/>
        <v>1545500</v>
      </c>
    </row>
    <row r="30" spans="1:7">
      <c r="A30" s="60" t="s">
        <v>384</v>
      </c>
      <c r="B30" s="130">
        <v>0</v>
      </c>
      <c r="C30" s="130">
        <v>0</v>
      </c>
      <c r="D30" s="130">
        <f t="shared" si="9"/>
        <v>0</v>
      </c>
      <c r="E30" s="130">
        <v>0</v>
      </c>
      <c r="F30" s="130">
        <v>0</v>
      </c>
      <c r="G30" s="130">
        <f t="shared" si="8"/>
        <v>0</v>
      </c>
    </row>
    <row r="31" spans="1:7">
      <c r="A31" s="60" t="s">
        <v>385</v>
      </c>
      <c r="B31" s="130">
        <v>0</v>
      </c>
      <c r="C31" s="130">
        <v>0</v>
      </c>
      <c r="D31" s="130">
        <f t="shared" si="9"/>
        <v>0</v>
      </c>
      <c r="E31" s="130">
        <v>0</v>
      </c>
      <c r="F31" s="130">
        <v>0</v>
      </c>
      <c r="G31" s="130">
        <f t="shared" si="8"/>
        <v>0</v>
      </c>
    </row>
    <row r="32" spans="1:7">
      <c r="A32" s="60" t="s">
        <v>386</v>
      </c>
      <c r="B32" s="130">
        <v>0</v>
      </c>
      <c r="C32" s="130">
        <v>0</v>
      </c>
      <c r="D32" s="130">
        <f t="shared" si="9"/>
        <v>0</v>
      </c>
      <c r="E32" s="130">
        <v>0</v>
      </c>
      <c r="F32" s="130">
        <v>0</v>
      </c>
      <c r="G32" s="130">
        <f t="shared" si="8"/>
        <v>0</v>
      </c>
    </row>
    <row r="33" spans="1:7">
      <c r="A33" s="60" t="s">
        <v>387</v>
      </c>
      <c r="B33" s="130">
        <v>0</v>
      </c>
      <c r="C33" s="130">
        <v>0</v>
      </c>
      <c r="D33" s="130">
        <f t="shared" si="9"/>
        <v>0</v>
      </c>
      <c r="E33" s="130">
        <v>0</v>
      </c>
      <c r="F33" s="130">
        <v>0</v>
      </c>
      <c r="G33" s="130">
        <f t="shared" si="8"/>
        <v>0</v>
      </c>
    </row>
    <row r="34" spans="1:7">
      <c r="A34" s="60" t="s">
        <v>388</v>
      </c>
      <c r="B34" s="130">
        <v>621311</v>
      </c>
      <c r="C34" s="130">
        <v>0</v>
      </c>
      <c r="D34" s="130">
        <f t="shared" si="9"/>
        <v>621311</v>
      </c>
      <c r="E34" s="130">
        <v>445420.19</v>
      </c>
      <c r="F34" s="130">
        <v>445420.19</v>
      </c>
      <c r="G34" s="130">
        <f t="shared" si="8"/>
        <v>175890.81</v>
      </c>
    </row>
    <row r="35" spans="1:7">
      <c r="A35" s="60" t="s">
        <v>389</v>
      </c>
      <c r="B35" s="130">
        <v>0</v>
      </c>
      <c r="C35" s="130">
        <v>0</v>
      </c>
      <c r="D35" s="130">
        <f t="shared" si="9"/>
        <v>0</v>
      </c>
      <c r="E35" s="130">
        <v>0</v>
      </c>
      <c r="F35" s="130">
        <v>0</v>
      </c>
      <c r="G35" s="130">
        <f t="shared" si="8"/>
        <v>0</v>
      </c>
    </row>
    <row r="36" spans="1:7">
      <c r="A36" s="60" t="s">
        <v>390</v>
      </c>
      <c r="B36" s="130">
        <v>0</v>
      </c>
      <c r="C36" s="130">
        <v>0</v>
      </c>
      <c r="D36" s="130">
        <f t="shared" si="9"/>
        <v>0</v>
      </c>
      <c r="E36" s="130">
        <v>0</v>
      </c>
      <c r="F36" s="130">
        <v>0</v>
      </c>
      <c r="G36" s="130">
        <f t="shared" si="8"/>
        <v>0</v>
      </c>
    </row>
    <row r="37" spans="1:7" ht="30">
      <c r="A37" s="61" t="s">
        <v>398</v>
      </c>
      <c r="B37" s="154">
        <f t="shared" ref="B37:G37" si="10">SUM(B38:B41)</f>
        <v>0</v>
      </c>
      <c r="C37" s="154">
        <f t="shared" si="10"/>
        <v>0</v>
      </c>
      <c r="D37" s="154">
        <f t="shared" si="10"/>
        <v>0</v>
      </c>
      <c r="E37" s="154">
        <f t="shared" si="10"/>
        <v>0</v>
      </c>
      <c r="F37" s="154">
        <f t="shared" si="10"/>
        <v>0</v>
      </c>
      <c r="G37" s="154">
        <f t="shared" si="10"/>
        <v>0</v>
      </c>
    </row>
    <row r="38" spans="1:7">
      <c r="A38" s="64" t="s">
        <v>391</v>
      </c>
      <c r="B38" s="130">
        <v>0</v>
      </c>
      <c r="C38" s="130">
        <v>0</v>
      </c>
      <c r="D38" s="130">
        <f t="shared" ref="D38:D41" si="11">B38+C38</f>
        <v>0</v>
      </c>
      <c r="E38" s="130">
        <v>0</v>
      </c>
      <c r="F38" s="130">
        <v>0</v>
      </c>
      <c r="G38" s="130">
        <f t="shared" ref="G38:G41" si="12">D38-E38</f>
        <v>0</v>
      </c>
    </row>
    <row r="39" spans="1:7" ht="30">
      <c r="A39" s="64" t="s">
        <v>392</v>
      </c>
      <c r="B39" s="130">
        <v>0</v>
      </c>
      <c r="C39" s="130">
        <v>0</v>
      </c>
      <c r="D39" s="130">
        <f t="shared" si="11"/>
        <v>0</v>
      </c>
      <c r="E39" s="130">
        <v>0</v>
      </c>
      <c r="F39" s="130">
        <v>0</v>
      </c>
      <c r="G39" s="130">
        <f t="shared" si="12"/>
        <v>0</v>
      </c>
    </row>
    <row r="40" spans="1:7">
      <c r="A40" s="64" t="s">
        <v>393</v>
      </c>
      <c r="B40" s="130">
        <v>0</v>
      </c>
      <c r="C40" s="130">
        <v>0</v>
      </c>
      <c r="D40" s="130">
        <f t="shared" si="11"/>
        <v>0</v>
      </c>
      <c r="E40" s="130">
        <v>0</v>
      </c>
      <c r="F40" s="130">
        <v>0</v>
      </c>
      <c r="G40" s="130">
        <f t="shared" si="12"/>
        <v>0</v>
      </c>
    </row>
    <row r="41" spans="1:7">
      <c r="A41" s="64" t="s">
        <v>394</v>
      </c>
      <c r="B41" s="130">
        <v>0</v>
      </c>
      <c r="C41" s="130">
        <v>0</v>
      </c>
      <c r="D41" s="130">
        <f t="shared" si="11"/>
        <v>0</v>
      </c>
      <c r="E41" s="130">
        <v>0</v>
      </c>
      <c r="F41" s="130">
        <v>0</v>
      </c>
      <c r="G41" s="130">
        <f t="shared" si="12"/>
        <v>0</v>
      </c>
    </row>
    <row r="42" spans="1:7">
      <c r="A42" s="64"/>
      <c r="B42" s="65"/>
      <c r="C42" s="65"/>
      <c r="D42" s="65"/>
      <c r="E42" s="65"/>
      <c r="F42" s="65"/>
      <c r="G42" s="65"/>
    </row>
    <row r="43" spans="1:7">
      <c r="A43" s="53" t="s">
        <v>395</v>
      </c>
      <c r="B43" s="157">
        <f t="shared" ref="B43:G43" si="13">SUM(B44,B53,B61,B71)</f>
        <v>242751517.66</v>
      </c>
      <c r="C43" s="157">
        <f t="shared" si="13"/>
        <v>100181083.56999999</v>
      </c>
      <c r="D43" s="157">
        <f t="shared" si="13"/>
        <v>342932601.23000002</v>
      </c>
      <c r="E43" s="157">
        <f t="shared" si="13"/>
        <v>178574996.89999998</v>
      </c>
      <c r="F43" s="157">
        <f t="shared" si="13"/>
        <v>165698122.74999997</v>
      </c>
      <c r="G43" s="157">
        <f t="shared" si="13"/>
        <v>164357604.33000007</v>
      </c>
    </row>
    <row r="44" spans="1:7">
      <c r="A44" s="51" t="s">
        <v>430</v>
      </c>
      <c r="B44" s="156">
        <f t="shared" ref="B44:G44" si="14">SUM(B45:B52)</f>
        <v>78019945.00999999</v>
      </c>
      <c r="C44" s="156">
        <f t="shared" si="14"/>
        <v>12956227.780000001</v>
      </c>
      <c r="D44" s="156">
        <f t="shared" si="14"/>
        <v>90976172.789999992</v>
      </c>
      <c r="E44" s="156">
        <f t="shared" si="14"/>
        <v>49800556.909999996</v>
      </c>
      <c r="F44" s="156">
        <f t="shared" si="14"/>
        <v>49065647.909999996</v>
      </c>
      <c r="G44" s="156">
        <f t="shared" si="14"/>
        <v>41175615.880000003</v>
      </c>
    </row>
    <row r="45" spans="1:7">
      <c r="A45" s="64" t="s">
        <v>365</v>
      </c>
      <c r="B45" s="130">
        <v>0</v>
      </c>
      <c r="C45" s="130">
        <v>0</v>
      </c>
      <c r="D45" s="130">
        <f t="shared" ref="D45:D52" si="15">B45+C45</f>
        <v>0</v>
      </c>
      <c r="E45" s="130">
        <v>0</v>
      </c>
      <c r="F45" s="130">
        <v>0</v>
      </c>
      <c r="G45" s="130">
        <f t="shared" ref="G45:G52" si="16">D45-E45</f>
        <v>0</v>
      </c>
    </row>
    <row r="46" spans="1:7">
      <c r="A46" s="64" t="s">
        <v>366</v>
      </c>
      <c r="B46" s="130">
        <v>0</v>
      </c>
      <c r="C46" s="130">
        <v>0</v>
      </c>
      <c r="D46" s="130">
        <f t="shared" si="15"/>
        <v>0</v>
      </c>
      <c r="E46" s="130">
        <v>0</v>
      </c>
      <c r="F46" s="130">
        <v>0</v>
      </c>
      <c r="G46" s="130">
        <f t="shared" si="16"/>
        <v>0</v>
      </c>
    </row>
    <row r="47" spans="1:7">
      <c r="A47" s="64" t="s">
        <v>367</v>
      </c>
      <c r="B47" s="130">
        <v>13443281.35</v>
      </c>
      <c r="C47" s="130">
        <v>1074771.55</v>
      </c>
      <c r="D47" s="130">
        <f t="shared" si="15"/>
        <v>14518052.9</v>
      </c>
      <c r="E47" s="130">
        <v>9010695.9299999997</v>
      </c>
      <c r="F47" s="130">
        <v>8393380.3000000007</v>
      </c>
      <c r="G47" s="130">
        <f t="shared" si="16"/>
        <v>5507356.9700000007</v>
      </c>
    </row>
    <row r="48" spans="1:7">
      <c r="A48" s="64" t="s">
        <v>368</v>
      </c>
      <c r="B48" s="130">
        <v>0</v>
      </c>
      <c r="C48" s="130">
        <v>0</v>
      </c>
      <c r="D48" s="130">
        <f t="shared" si="15"/>
        <v>0</v>
      </c>
      <c r="E48" s="130">
        <v>0</v>
      </c>
      <c r="F48" s="130">
        <v>0</v>
      </c>
      <c r="G48" s="130">
        <f t="shared" si="16"/>
        <v>0</v>
      </c>
    </row>
    <row r="49" spans="1:7">
      <c r="A49" s="64" t="s">
        <v>369</v>
      </c>
      <c r="B49" s="130">
        <v>11991031.539999999</v>
      </c>
      <c r="C49" s="130">
        <v>3210186.92</v>
      </c>
      <c r="D49" s="130">
        <f t="shared" si="15"/>
        <v>15201218.459999999</v>
      </c>
      <c r="E49" s="130">
        <v>8523639.6699999999</v>
      </c>
      <c r="F49" s="130">
        <v>8523639.6699999999</v>
      </c>
      <c r="G49" s="130">
        <f t="shared" si="16"/>
        <v>6677578.7899999991</v>
      </c>
    </row>
    <row r="50" spans="1:7">
      <c r="A50" s="64" t="s">
        <v>370</v>
      </c>
      <c r="B50" s="130">
        <v>0</v>
      </c>
      <c r="C50" s="130">
        <v>0</v>
      </c>
      <c r="D50" s="130">
        <f t="shared" si="15"/>
        <v>0</v>
      </c>
      <c r="E50" s="130">
        <v>0</v>
      </c>
      <c r="F50" s="130">
        <v>0</v>
      </c>
      <c r="G50" s="130">
        <f t="shared" si="16"/>
        <v>0</v>
      </c>
    </row>
    <row r="51" spans="1:7">
      <c r="A51" s="64" t="s">
        <v>371</v>
      </c>
      <c r="B51" s="130">
        <v>52585632.119999997</v>
      </c>
      <c r="C51" s="130">
        <v>8671269.3100000005</v>
      </c>
      <c r="D51" s="130">
        <f t="shared" si="15"/>
        <v>61256901.43</v>
      </c>
      <c r="E51" s="130">
        <v>32266221.309999999</v>
      </c>
      <c r="F51" s="130">
        <v>32148627.940000001</v>
      </c>
      <c r="G51" s="130">
        <f t="shared" si="16"/>
        <v>28990680.120000001</v>
      </c>
    </row>
    <row r="52" spans="1:7">
      <c r="A52" s="64" t="s">
        <v>372</v>
      </c>
      <c r="B52" s="130">
        <v>0</v>
      </c>
      <c r="C52" s="130">
        <v>0</v>
      </c>
      <c r="D52" s="130">
        <f t="shared" si="15"/>
        <v>0</v>
      </c>
      <c r="E52" s="130">
        <v>0</v>
      </c>
      <c r="F52" s="130">
        <v>0</v>
      </c>
      <c r="G52" s="130">
        <f t="shared" si="16"/>
        <v>0</v>
      </c>
    </row>
    <row r="53" spans="1:7">
      <c r="A53" s="51" t="s">
        <v>373</v>
      </c>
      <c r="B53" s="154">
        <f t="shared" ref="B53:G53" si="17">SUM(B54:B60)</f>
        <v>155571632.01000002</v>
      </c>
      <c r="C53" s="154">
        <f t="shared" si="17"/>
        <v>78656621.429999992</v>
      </c>
      <c r="D53" s="154">
        <f t="shared" si="17"/>
        <v>234228253.44</v>
      </c>
      <c r="E53" s="154">
        <f t="shared" si="17"/>
        <v>116968849.20999999</v>
      </c>
      <c r="F53" s="154">
        <f t="shared" si="17"/>
        <v>105705955.97999999</v>
      </c>
      <c r="G53" s="154">
        <f t="shared" si="17"/>
        <v>117259404.23000005</v>
      </c>
    </row>
    <row r="54" spans="1:7">
      <c r="A54" s="64" t="s">
        <v>374</v>
      </c>
      <c r="B54" s="130">
        <v>23987465.199999999</v>
      </c>
      <c r="C54" s="130">
        <v>11979987.130000001</v>
      </c>
      <c r="D54" s="130">
        <f>B54+C54</f>
        <v>35967452.329999998</v>
      </c>
      <c r="E54" s="130">
        <v>24763378.32</v>
      </c>
      <c r="F54" s="130">
        <v>23156023.300000001</v>
      </c>
      <c r="G54" s="130">
        <f t="shared" ref="G54:G60" si="18">D54-E54</f>
        <v>11204074.009999998</v>
      </c>
    </row>
    <row r="55" spans="1:7">
      <c r="A55" s="64" t="s">
        <v>375</v>
      </c>
      <c r="B55" s="130">
        <v>112985131.95</v>
      </c>
      <c r="C55" s="130">
        <v>64428033.469999999</v>
      </c>
      <c r="D55" s="130">
        <f t="shared" ref="D55:D60" si="19">B55+C55</f>
        <v>177413165.42000002</v>
      </c>
      <c r="E55" s="130">
        <v>86794869.709999993</v>
      </c>
      <c r="F55" s="130">
        <v>78807766.329999998</v>
      </c>
      <c r="G55" s="130">
        <f t="shared" si="18"/>
        <v>90618295.710000023</v>
      </c>
    </row>
    <row r="56" spans="1:7">
      <c r="A56" s="64" t="s">
        <v>376</v>
      </c>
      <c r="B56" s="130">
        <v>0</v>
      </c>
      <c r="C56" s="130">
        <v>0</v>
      </c>
      <c r="D56" s="130">
        <f t="shared" si="19"/>
        <v>0</v>
      </c>
      <c r="E56" s="130">
        <v>0</v>
      </c>
      <c r="F56" s="130">
        <v>0</v>
      </c>
      <c r="G56" s="130">
        <f t="shared" si="18"/>
        <v>0</v>
      </c>
    </row>
    <row r="57" spans="1:7">
      <c r="A57" s="46" t="s">
        <v>377</v>
      </c>
      <c r="B57" s="130">
        <v>17483665.899999999</v>
      </c>
      <c r="C57" s="130">
        <v>-7128466.2000000002</v>
      </c>
      <c r="D57" s="130">
        <f t="shared" si="19"/>
        <v>10355199.699999999</v>
      </c>
      <c r="E57" s="130">
        <v>5360366.58</v>
      </c>
      <c r="F57" s="130">
        <v>3691931.75</v>
      </c>
      <c r="G57" s="130">
        <f t="shared" si="18"/>
        <v>4994833.1199999992</v>
      </c>
    </row>
    <row r="58" spans="1:7">
      <c r="A58" s="64" t="s">
        <v>378</v>
      </c>
      <c r="B58" s="130">
        <v>618000</v>
      </c>
      <c r="C58" s="130">
        <v>9498504.3100000005</v>
      </c>
      <c r="D58" s="130">
        <f t="shared" si="19"/>
        <v>10116504.310000001</v>
      </c>
      <c r="E58" s="130">
        <v>50234.6</v>
      </c>
      <c r="F58" s="130">
        <v>50234.6</v>
      </c>
      <c r="G58" s="130">
        <f t="shared" si="18"/>
        <v>10066269.710000001</v>
      </c>
    </row>
    <row r="59" spans="1:7">
      <c r="A59" s="64" t="s">
        <v>379</v>
      </c>
      <c r="B59" s="130">
        <v>297368.96000000002</v>
      </c>
      <c r="C59" s="130">
        <v>78562.720000000001</v>
      </c>
      <c r="D59" s="130">
        <f t="shared" si="19"/>
        <v>375931.68000000005</v>
      </c>
      <c r="E59" s="130">
        <v>0</v>
      </c>
      <c r="F59" s="130">
        <v>0</v>
      </c>
      <c r="G59" s="130">
        <f t="shared" si="18"/>
        <v>375931.68000000005</v>
      </c>
    </row>
    <row r="60" spans="1:7">
      <c r="A60" s="64" t="s">
        <v>380</v>
      </c>
      <c r="B60" s="130">
        <v>200000</v>
      </c>
      <c r="C60" s="130">
        <v>-200000</v>
      </c>
      <c r="D60" s="130">
        <f t="shared" si="19"/>
        <v>0</v>
      </c>
      <c r="E60" s="130">
        <v>0</v>
      </c>
      <c r="F60" s="130">
        <v>0</v>
      </c>
      <c r="G60" s="130">
        <f t="shared" si="18"/>
        <v>0</v>
      </c>
    </row>
    <row r="61" spans="1:7">
      <c r="A61" s="51" t="s">
        <v>381</v>
      </c>
      <c r="B61" s="154">
        <f t="shared" ref="B61:G61" si="20">SUM(B62:B70)</f>
        <v>3113500</v>
      </c>
      <c r="C61" s="154">
        <f t="shared" si="20"/>
        <v>9399560</v>
      </c>
      <c r="D61" s="154">
        <f t="shared" si="20"/>
        <v>12513060</v>
      </c>
      <c r="E61" s="154">
        <f t="shared" si="20"/>
        <v>9256043.6400000006</v>
      </c>
      <c r="F61" s="154">
        <f t="shared" si="20"/>
        <v>8553733.6400000006</v>
      </c>
      <c r="G61" s="154">
        <f t="shared" si="20"/>
        <v>3257016.36</v>
      </c>
    </row>
    <row r="62" spans="1:7">
      <c r="A62" s="64" t="s">
        <v>382</v>
      </c>
      <c r="B62" s="130">
        <v>0</v>
      </c>
      <c r="C62" s="130">
        <v>0</v>
      </c>
      <c r="D62" s="130">
        <f t="shared" ref="D62:D70" si="21">B62+C62</f>
        <v>0</v>
      </c>
      <c r="E62" s="130">
        <v>0</v>
      </c>
      <c r="F62" s="130">
        <v>0</v>
      </c>
      <c r="G62" s="130">
        <f t="shared" ref="G62:G70" si="22">D62-E62</f>
        <v>0</v>
      </c>
    </row>
    <row r="63" spans="1:7">
      <c r="A63" s="64" t="s">
        <v>383</v>
      </c>
      <c r="B63" s="130">
        <v>2963500</v>
      </c>
      <c r="C63" s="130">
        <v>4399560</v>
      </c>
      <c r="D63" s="130">
        <f t="shared" si="21"/>
        <v>7363060</v>
      </c>
      <c r="E63" s="130">
        <v>5922560</v>
      </c>
      <c r="F63" s="130">
        <v>5220250</v>
      </c>
      <c r="G63" s="130">
        <f t="shared" si="22"/>
        <v>1440500</v>
      </c>
    </row>
    <row r="64" spans="1:7">
      <c r="A64" s="64" t="s">
        <v>384</v>
      </c>
      <c r="B64" s="130">
        <v>0</v>
      </c>
      <c r="C64" s="130">
        <v>0</v>
      </c>
      <c r="D64" s="130">
        <f t="shared" si="21"/>
        <v>0</v>
      </c>
      <c r="E64" s="130">
        <v>0</v>
      </c>
      <c r="F64" s="130">
        <v>0</v>
      </c>
      <c r="G64" s="130">
        <f t="shared" si="22"/>
        <v>0</v>
      </c>
    </row>
    <row r="65" spans="1:8">
      <c r="A65" s="64" t="s">
        <v>385</v>
      </c>
      <c r="B65" s="130">
        <v>0</v>
      </c>
      <c r="C65" s="130">
        <v>0</v>
      </c>
      <c r="D65" s="130">
        <f t="shared" si="21"/>
        <v>0</v>
      </c>
      <c r="E65" s="130">
        <v>0</v>
      </c>
      <c r="F65" s="130">
        <v>0</v>
      </c>
      <c r="G65" s="130">
        <f t="shared" si="22"/>
        <v>0</v>
      </c>
    </row>
    <row r="66" spans="1:8">
      <c r="A66" s="64" t="s">
        <v>386</v>
      </c>
      <c r="B66" s="130">
        <v>0</v>
      </c>
      <c r="C66" s="130">
        <v>5000000</v>
      </c>
      <c r="D66" s="130">
        <f t="shared" si="21"/>
        <v>5000000</v>
      </c>
      <c r="E66" s="130">
        <v>3333483.64</v>
      </c>
      <c r="F66" s="130">
        <v>3333483.64</v>
      </c>
      <c r="G66" s="130">
        <f t="shared" si="22"/>
        <v>1666516.3599999999</v>
      </c>
    </row>
    <row r="67" spans="1:8">
      <c r="A67" s="64" t="s">
        <v>387</v>
      </c>
      <c r="B67" s="130">
        <v>0</v>
      </c>
      <c r="C67" s="130">
        <v>0</v>
      </c>
      <c r="D67" s="130">
        <f t="shared" si="21"/>
        <v>0</v>
      </c>
      <c r="E67" s="130">
        <v>0</v>
      </c>
      <c r="F67" s="130">
        <v>0</v>
      </c>
      <c r="G67" s="130">
        <f t="shared" si="22"/>
        <v>0</v>
      </c>
    </row>
    <row r="68" spans="1:8">
      <c r="A68" s="64" t="s">
        <v>388</v>
      </c>
      <c r="B68" s="130">
        <v>150000</v>
      </c>
      <c r="C68" s="130">
        <v>0</v>
      </c>
      <c r="D68" s="130">
        <f t="shared" si="21"/>
        <v>150000</v>
      </c>
      <c r="E68" s="130">
        <v>0</v>
      </c>
      <c r="F68" s="130">
        <v>0</v>
      </c>
      <c r="G68" s="130">
        <f t="shared" si="22"/>
        <v>150000</v>
      </c>
    </row>
    <row r="69" spans="1:8">
      <c r="A69" s="64" t="s">
        <v>389</v>
      </c>
      <c r="B69" s="130">
        <v>0</v>
      </c>
      <c r="C69" s="130">
        <v>0</v>
      </c>
      <c r="D69" s="130">
        <f t="shared" si="21"/>
        <v>0</v>
      </c>
      <c r="E69" s="130">
        <v>0</v>
      </c>
      <c r="F69" s="130">
        <v>0</v>
      </c>
      <c r="G69" s="130">
        <f t="shared" si="22"/>
        <v>0</v>
      </c>
    </row>
    <row r="70" spans="1:8">
      <c r="A70" s="64" t="s">
        <v>390</v>
      </c>
      <c r="B70" s="130">
        <v>0</v>
      </c>
      <c r="C70" s="130">
        <v>0</v>
      </c>
      <c r="D70" s="130">
        <f t="shared" si="21"/>
        <v>0</v>
      </c>
      <c r="E70" s="130">
        <v>0</v>
      </c>
      <c r="F70" s="130">
        <v>0</v>
      </c>
      <c r="G70" s="130">
        <f t="shared" si="22"/>
        <v>0</v>
      </c>
    </row>
    <row r="71" spans="1:8">
      <c r="A71" s="61" t="s">
        <v>3292</v>
      </c>
      <c r="B71" s="158">
        <f t="shared" ref="B71:G71" si="23">SUM(B72:B75)</f>
        <v>6046440.6399999997</v>
      </c>
      <c r="C71" s="158">
        <f t="shared" si="23"/>
        <v>-831325.64</v>
      </c>
      <c r="D71" s="158">
        <f t="shared" si="23"/>
        <v>5215115</v>
      </c>
      <c r="E71" s="158">
        <f t="shared" si="23"/>
        <v>2549547.14</v>
      </c>
      <c r="F71" s="158">
        <f t="shared" si="23"/>
        <v>2372785.2200000002</v>
      </c>
      <c r="G71" s="158">
        <f t="shared" si="23"/>
        <v>2665567.86</v>
      </c>
    </row>
    <row r="72" spans="1:8">
      <c r="A72" s="64" t="s">
        <v>391</v>
      </c>
      <c r="B72" s="130">
        <v>6046440.6399999997</v>
      </c>
      <c r="C72" s="130">
        <v>-831325.64</v>
      </c>
      <c r="D72" s="130">
        <f>B72+C72</f>
        <v>5215115</v>
      </c>
      <c r="E72" s="130">
        <v>2549547.14</v>
      </c>
      <c r="F72" s="130">
        <v>2372785.2200000002</v>
      </c>
      <c r="G72" s="130">
        <f t="shared" ref="G72:G75" si="24">D72-E72</f>
        <v>2665567.86</v>
      </c>
    </row>
    <row r="73" spans="1:8" ht="30">
      <c r="A73" s="64" t="s">
        <v>392</v>
      </c>
      <c r="B73" s="130">
        <v>0</v>
      </c>
      <c r="C73" s="130">
        <v>0</v>
      </c>
      <c r="D73" s="130">
        <f t="shared" ref="D73:D75" si="25">B73+C73</f>
        <v>0</v>
      </c>
      <c r="E73" s="130">
        <v>0</v>
      </c>
      <c r="F73" s="130">
        <v>0</v>
      </c>
      <c r="G73" s="130">
        <f t="shared" si="24"/>
        <v>0</v>
      </c>
    </row>
    <row r="74" spans="1:8">
      <c r="A74" s="64" t="s">
        <v>393</v>
      </c>
      <c r="B74" s="130">
        <v>0</v>
      </c>
      <c r="C74" s="130">
        <v>0</v>
      </c>
      <c r="D74" s="130">
        <f t="shared" si="25"/>
        <v>0</v>
      </c>
      <c r="E74" s="130">
        <v>0</v>
      </c>
      <c r="F74" s="130">
        <v>0</v>
      </c>
      <c r="G74" s="130">
        <f t="shared" si="24"/>
        <v>0</v>
      </c>
    </row>
    <row r="75" spans="1:8">
      <c r="A75" s="64" t="s">
        <v>394</v>
      </c>
      <c r="B75" s="130">
        <v>0</v>
      </c>
      <c r="C75" s="130">
        <v>0</v>
      </c>
      <c r="D75" s="130">
        <f t="shared" si="25"/>
        <v>0</v>
      </c>
      <c r="E75" s="130">
        <v>0</v>
      </c>
      <c r="F75" s="130">
        <v>0</v>
      </c>
      <c r="G75" s="130">
        <f t="shared" si="24"/>
        <v>0</v>
      </c>
    </row>
    <row r="76" spans="1:8">
      <c r="A76" s="52"/>
      <c r="B76" s="66"/>
      <c r="C76" s="66"/>
      <c r="D76" s="66"/>
      <c r="E76" s="66"/>
      <c r="F76" s="66"/>
      <c r="G76" s="66"/>
    </row>
    <row r="77" spans="1:8">
      <c r="A77" s="53" t="s">
        <v>360</v>
      </c>
      <c r="B77" s="157">
        <f t="shared" ref="B77:G77" si="26">B43+B9</f>
        <v>452871523.95000005</v>
      </c>
      <c r="C77" s="157">
        <f t="shared" si="26"/>
        <v>136661365.09</v>
      </c>
      <c r="D77" s="157">
        <f t="shared" si="26"/>
        <v>589532889.03999996</v>
      </c>
      <c r="E77" s="157">
        <f t="shared" si="26"/>
        <v>314236015.16999996</v>
      </c>
      <c r="F77" s="157">
        <f t="shared" si="26"/>
        <v>297067754.19999999</v>
      </c>
      <c r="G77" s="157">
        <f t="shared" si="26"/>
        <v>275296873.87000006</v>
      </c>
    </row>
    <row r="78" spans="1:8">
      <c r="A78" s="56"/>
      <c r="B78" s="47"/>
      <c r="C78" s="47"/>
      <c r="D78" s="47"/>
      <c r="E78" s="47"/>
      <c r="F78" s="47"/>
      <c r="G78" s="47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210120006.29000002</v>
      </c>
      <c r="Q2" s="18">
        <f>'Formato 6 c)'!C9</f>
        <v>36480281.520000003</v>
      </c>
      <c r="R2" s="18">
        <f>'Formato 6 c)'!D9</f>
        <v>246600287.81</v>
      </c>
      <c r="S2" s="18">
        <f>'Formato 6 c)'!E9</f>
        <v>135661018.27000001</v>
      </c>
      <c r="T2" s="18">
        <f>'Formato 6 c)'!F9</f>
        <v>131369631.45</v>
      </c>
      <c r="U2" s="18">
        <f>'Formato 6 c)'!G9</f>
        <v>110939269.53999999</v>
      </c>
    </row>
    <row r="3" spans="1: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110409839.12</v>
      </c>
      <c r="Q3" s="18">
        <f>'Formato 6 c)'!C10</f>
        <v>-2558575.9699999997</v>
      </c>
      <c r="R3" s="18">
        <f>'Formato 6 c)'!D10</f>
        <v>107851263.15000001</v>
      </c>
      <c r="S3" s="18">
        <f>'Formato 6 c)'!E10</f>
        <v>65350392.670000002</v>
      </c>
      <c r="T3" s="18">
        <f>'Formato 6 c)'!F10</f>
        <v>63841990.569999993</v>
      </c>
      <c r="U3" s="18">
        <f>'Formato 6 c)'!G10</f>
        <v>42500870.480000004</v>
      </c>
      <c r="V3" s="18"/>
    </row>
    <row r="4" spans="1: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13997893.640000001</v>
      </c>
      <c r="Q4" s="18">
        <f>'Formato 6 c)'!C11</f>
        <v>359227.08</v>
      </c>
      <c r="R4" s="18">
        <f>'Formato 6 c)'!D11</f>
        <v>14357120.720000001</v>
      </c>
      <c r="S4" s="18">
        <f>'Formato 6 c)'!E11</f>
        <v>9316905.0899999999</v>
      </c>
      <c r="T4" s="18">
        <f>'Formato 6 c)'!F11</f>
        <v>9248074.9800000004</v>
      </c>
      <c r="U4" s="18">
        <f>'Formato 6 c)'!G11</f>
        <v>5040215.6300000008</v>
      </c>
      <c r="V4" s="18"/>
    </row>
    <row r="5" spans="1: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435019</v>
      </c>
      <c r="Q5" s="18">
        <f>'Formato 6 c)'!C12</f>
        <v>0</v>
      </c>
      <c r="R5" s="18">
        <f>'Formato 6 c)'!D12</f>
        <v>435019</v>
      </c>
      <c r="S5" s="18">
        <f>'Formato 6 c)'!E12</f>
        <v>286282.56</v>
      </c>
      <c r="T5" s="18">
        <f>'Formato 6 c)'!F12</f>
        <v>286282.56</v>
      </c>
      <c r="U5" s="18">
        <f>'Formato 6 c)'!G12</f>
        <v>148736.44</v>
      </c>
      <c r="V5" s="18"/>
    </row>
    <row r="6" spans="1: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35239865.079999998</v>
      </c>
      <c r="Q6" s="18">
        <f>'Formato 6 c)'!C13</f>
        <v>1444227.2</v>
      </c>
      <c r="R6" s="18">
        <f>'Formato 6 c)'!D13</f>
        <v>36684092.280000001</v>
      </c>
      <c r="S6" s="18">
        <f>'Formato 6 c)'!E13</f>
        <v>19071226.16</v>
      </c>
      <c r="T6" s="18">
        <f>'Formato 6 c)'!F13</f>
        <v>18551781.079999998</v>
      </c>
      <c r="U6" s="18">
        <f>'Formato 6 c)'!G13</f>
        <v>17612866.120000001</v>
      </c>
      <c r="V6" s="18"/>
    </row>
    <row r="7" spans="1: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42705264.399999999</v>
      </c>
      <c r="Q8" s="18">
        <f>'Formato 6 c)'!C15</f>
        <v>-3436051.25</v>
      </c>
      <c r="R8" s="18">
        <f>'Formato 6 c)'!D15</f>
        <v>39269213.149999999</v>
      </c>
      <c r="S8" s="18">
        <f>'Formato 6 c)'!E15</f>
        <v>25286266.699999999</v>
      </c>
      <c r="T8" s="18">
        <f>'Formato 6 c)'!F15</f>
        <v>25151206.25</v>
      </c>
      <c r="U8" s="18">
        <f>'Formato 6 c)'!G15</f>
        <v>13982946.449999999</v>
      </c>
    </row>
    <row r="9" spans="1: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18031797</v>
      </c>
      <c r="Q11" s="18">
        <f>'Formato 6 c)'!C18</f>
        <v>-925979</v>
      </c>
      <c r="R11" s="18">
        <f>'Formato 6 c)'!D18</f>
        <v>17105818</v>
      </c>
      <c r="S11" s="18">
        <f>'Formato 6 c)'!E18</f>
        <v>11389712.16</v>
      </c>
      <c r="T11" s="18">
        <f>'Formato 6 c)'!F18</f>
        <v>10604645.699999999</v>
      </c>
      <c r="U11" s="18">
        <f>'Formato 6 c)'!G18</f>
        <v>5716105.8399999999</v>
      </c>
    </row>
    <row r="12" spans="1: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92638996.170000002</v>
      </c>
      <c r="Q12" s="18">
        <f>'Formato 6 c)'!C19</f>
        <v>36138146.490000002</v>
      </c>
      <c r="R12" s="18">
        <f>'Formato 6 c)'!D19</f>
        <v>128777142.66</v>
      </c>
      <c r="S12" s="18">
        <f>'Formato 6 c)'!E19</f>
        <v>63662871.95000001</v>
      </c>
      <c r="T12" s="18">
        <f>'Formato 6 c)'!F19</f>
        <v>61188768.640000008</v>
      </c>
      <c r="U12" s="18">
        <f>'Formato 6 c)'!G19</f>
        <v>65114270.709999993</v>
      </c>
    </row>
    <row r="13" spans="1: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9429919</v>
      </c>
      <c r="Q13" s="18">
        <f>'Formato 6 c)'!C20</f>
        <v>-474313.14</v>
      </c>
      <c r="R13" s="18">
        <f>'Formato 6 c)'!D20</f>
        <v>8955605.8599999994</v>
      </c>
      <c r="S13" s="18">
        <f>'Formato 6 c)'!E20</f>
        <v>6109732.8600000003</v>
      </c>
      <c r="T13" s="18">
        <f>'Formato 6 c)'!F20</f>
        <v>5820374.3300000001</v>
      </c>
      <c r="U13" s="18">
        <f>'Formato 6 c)'!G20</f>
        <v>2845872.9999999991</v>
      </c>
    </row>
    <row r="14" spans="1: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65013963.170000002</v>
      </c>
      <c r="Q14" s="18">
        <f>'Formato 6 c)'!C21</f>
        <v>33338769.859999999</v>
      </c>
      <c r="R14" s="18">
        <f>'Formato 6 c)'!D21</f>
        <v>98352733.030000001</v>
      </c>
      <c r="S14" s="18">
        <f>'Formato 6 c)'!E21</f>
        <v>40880387.770000003</v>
      </c>
      <c r="T14" s="18">
        <f>'Formato 6 c)'!F21</f>
        <v>38695642.990000002</v>
      </c>
      <c r="U14" s="18">
        <f>'Formato 6 c)'!G21</f>
        <v>57472345.259999998</v>
      </c>
    </row>
    <row r="15" spans="1: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357117</v>
      </c>
      <c r="Q15" s="18">
        <f>'Formato 6 c)'!C22</f>
        <v>118227</v>
      </c>
      <c r="R15" s="18">
        <f>'Formato 6 c)'!D22</f>
        <v>475344</v>
      </c>
      <c r="S15" s="18">
        <f>'Formato 6 c)'!E22</f>
        <v>218987.1</v>
      </c>
      <c r="T15" s="18">
        <f>'Formato 6 c)'!F22</f>
        <v>218987.1</v>
      </c>
      <c r="U15" s="18">
        <f>'Formato 6 c)'!G22</f>
        <v>256356.9</v>
      </c>
    </row>
    <row r="16" spans="1: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8970399</v>
      </c>
      <c r="Q16" s="18">
        <f>'Formato 6 c)'!C23</f>
        <v>1350851.59</v>
      </c>
      <c r="R16" s="18">
        <f>'Formato 6 c)'!D23</f>
        <v>10321250.59</v>
      </c>
      <c r="S16" s="18">
        <f>'Formato 6 c)'!E23</f>
        <v>7332829.8099999996</v>
      </c>
      <c r="T16" s="18">
        <f>'Formato 6 c)'!F23</f>
        <v>7332829.8099999996</v>
      </c>
      <c r="U16" s="18">
        <f>'Formato 6 c)'!G23</f>
        <v>2988420.7800000003</v>
      </c>
    </row>
    <row r="17" spans="1:21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3381951</v>
      </c>
      <c r="Q17" s="18">
        <f>'Formato 6 c)'!C24</f>
        <v>49230</v>
      </c>
      <c r="R17" s="18">
        <f>'Formato 6 c)'!D24</f>
        <v>3431181</v>
      </c>
      <c r="S17" s="18">
        <f>'Formato 6 c)'!E24</f>
        <v>2876561.7</v>
      </c>
      <c r="T17" s="18">
        <f>'Formato 6 c)'!F24</f>
        <v>2876561.7</v>
      </c>
      <c r="U17" s="18">
        <f>'Formato 6 c)'!G24</f>
        <v>554619.29999999981</v>
      </c>
    </row>
    <row r="18" spans="1:21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5485647</v>
      </c>
      <c r="Q18" s="18">
        <f>'Formato 6 c)'!C25</f>
        <v>1755381.18</v>
      </c>
      <c r="R18" s="18">
        <f>'Formato 6 c)'!D25</f>
        <v>7241028.1799999997</v>
      </c>
      <c r="S18" s="18">
        <f>'Formato 6 c)'!E25</f>
        <v>6244372.71</v>
      </c>
      <c r="T18" s="18">
        <f>'Formato 6 c)'!F25</f>
        <v>6244372.71</v>
      </c>
      <c r="U18" s="18">
        <f>'Formato 6 c)'!G25</f>
        <v>996655.46999999974</v>
      </c>
    </row>
    <row r="19" spans="1:21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7071171</v>
      </c>
      <c r="Q20" s="18">
        <f>'Formato 6 c)'!C27</f>
        <v>2900711</v>
      </c>
      <c r="R20" s="18">
        <f>'Formato 6 c)'!D27</f>
        <v>9971882</v>
      </c>
      <c r="S20" s="18">
        <f>'Formato 6 c)'!E27</f>
        <v>6647753.6500000004</v>
      </c>
      <c r="T20" s="18">
        <f>'Formato 6 c)'!F27</f>
        <v>6338872.2400000002</v>
      </c>
      <c r="U20" s="18">
        <f>'Formato 6 c)'!G27</f>
        <v>3324128.35</v>
      </c>
    </row>
    <row r="21" spans="1:21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4844300</v>
      </c>
      <c r="Q21" s="18">
        <f>'Formato 6 c)'!C28</f>
        <v>-94719</v>
      </c>
      <c r="R21" s="18">
        <f>'Formato 6 c)'!D28</f>
        <v>4749581</v>
      </c>
      <c r="S21" s="18">
        <f>'Formato 6 c)'!E28</f>
        <v>3146843.46</v>
      </c>
      <c r="T21" s="18">
        <f>'Formato 6 c)'!F28</f>
        <v>3138952.05</v>
      </c>
      <c r="U21" s="18">
        <f>'Formato 6 c)'!G28</f>
        <v>1602737.54</v>
      </c>
    </row>
    <row r="22" spans="1:21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1605560</v>
      </c>
      <c r="Q22" s="18">
        <f>'Formato 6 c)'!C29</f>
        <v>2995430</v>
      </c>
      <c r="R22" s="18">
        <f>'Formato 6 c)'!D29</f>
        <v>4600990</v>
      </c>
      <c r="S22" s="18">
        <f>'Formato 6 c)'!E29</f>
        <v>3055490</v>
      </c>
      <c r="T22" s="18">
        <f>'Formato 6 c)'!F29</f>
        <v>2754500</v>
      </c>
      <c r="U22" s="18">
        <f>'Formato 6 c)'!G29</f>
        <v>1545500</v>
      </c>
    </row>
    <row r="23" spans="1:21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621311</v>
      </c>
      <c r="Q27" s="18">
        <f>'Formato 6 c)'!C34</f>
        <v>0</v>
      </c>
      <c r="R27" s="18">
        <f>'Formato 6 c)'!D34</f>
        <v>621311</v>
      </c>
      <c r="S27" s="18">
        <f>'Formato 6 c)'!E34</f>
        <v>445420.19</v>
      </c>
      <c r="T27" s="18">
        <f>'Formato 6 c)'!F34</f>
        <v>445420.19</v>
      </c>
      <c r="U27" s="18">
        <f>'Formato 6 c)'!G34</f>
        <v>175890.81</v>
      </c>
    </row>
    <row r="28" spans="1:21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242751517.66</v>
      </c>
      <c r="Q35" s="18">
        <f>'Formato 6 c)'!C43</f>
        <v>100181083.56999999</v>
      </c>
      <c r="R35" s="18">
        <f>'Formato 6 c)'!D43</f>
        <v>342932601.23000002</v>
      </c>
      <c r="S35" s="18">
        <f>'Formato 6 c)'!E43</f>
        <v>178574996.89999998</v>
      </c>
      <c r="T35" s="18">
        <f>'Formato 6 c)'!F43</f>
        <v>165698122.74999997</v>
      </c>
      <c r="U35" s="18">
        <f>'Formato 6 c)'!G43</f>
        <v>164357604.33000007</v>
      </c>
    </row>
    <row r="36" spans="1:21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78019945.00999999</v>
      </c>
      <c r="Q36" s="18">
        <f>'Formato 6 c)'!C44</f>
        <v>12956227.780000001</v>
      </c>
      <c r="R36" s="18">
        <f>'Formato 6 c)'!D44</f>
        <v>90976172.789999992</v>
      </c>
      <c r="S36" s="18">
        <f>'Formato 6 c)'!E44</f>
        <v>49800556.909999996</v>
      </c>
      <c r="T36" s="18">
        <f>'Formato 6 c)'!F44</f>
        <v>49065647.909999996</v>
      </c>
      <c r="U36" s="18">
        <f>'Formato 6 c)'!G44</f>
        <v>41175615.880000003</v>
      </c>
    </row>
    <row r="37" spans="1:21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13443281.35</v>
      </c>
      <c r="Q39" s="18">
        <f>'Formato 6 c)'!C47</f>
        <v>1074771.55</v>
      </c>
      <c r="R39" s="18">
        <f>'Formato 6 c)'!D47</f>
        <v>14518052.9</v>
      </c>
      <c r="S39" s="18">
        <f>'Formato 6 c)'!E47</f>
        <v>9010695.9299999997</v>
      </c>
      <c r="T39" s="18">
        <f>'Formato 6 c)'!F47</f>
        <v>8393380.3000000007</v>
      </c>
      <c r="U39" s="18">
        <f>'Formato 6 c)'!G47</f>
        <v>5507356.9700000007</v>
      </c>
    </row>
    <row r="40" spans="1:21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11991031.539999999</v>
      </c>
      <c r="Q41" s="18">
        <f>'Formato 6 c)'!C49</f>
        <v>3210186.92</v>
      </c>
      <c r="R41" s="18">
        <f>'Formato 6 c)'!D49</f>
        <v>15201218.459999999</v>
      </c>
      <c r="S41" s="18">
        <f>'Formato 6 c)'!E49</f>
        <v>8523639.6699999999</v>
      </c>
      <c r="T41" s="18">
        <f>'Formato 6 c)'!F49</f>
        <v>8523639.6699999999</v>
      </c>
      <c r="U41" s="18">
        <f>'Formato 6 c)'!G49</f>
        <v>6677578.7899999991</v>
      </c>
    </row>
    <row r="42" spans="1:21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52585632.119999997</v>
      </c>
      <c r="Q43" s="18">
        <f>'Formato 6 c)'!C51</f>
        <v>8671269.3100000005</v>
      </c>
      <c r="R43" s="18">
        <f>'Formato 6 c)'!D51</f>
        <v>61256901.43</v>
      </c>
      <c r="S43" s="18">
        <f>'Formato 6 c)'!E51</f>
        <v>32266221.309999999</v>
      </c>
      <c r="T43" s="18">
        <f>'Formato 6 c)'!F51</f>
        <v>32148627.940000001</v>
      </c>
      <c r="U43" s="18">
        <f>'Formato 6 c)'!G51</f>
        <v>28990680.120000001</v>
      </c>
    </row>
    <row r="44" spans="1:21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155571632.01000002</v>
      </c>
      <c r="Q45" s="18">
        <f>'Formato 6 c)'!C53</f>
        <v>78656621.429999992</v>
      </c>
      <c r="R45" s="18">
        <f>'Formato 6 c)'!D53</f>
        <v>234228253.44</v>
      </c>
      <c r="S45" s="18">
        <f>'Formato 6 c)'!E53</f>
        <v>116968849.20999999</v>
      </c>
      <c r="T45" s="18">
        <f>'Formato 6 c)'!F53</f>
        <v>105705955.97999999</v>
      </c>
      <c r="U45" s="18">
        <f>'Formato 6 c)'!G53</f>
        <v>117259404.23000005</v>
      </c>
    </row>
    <row r="46" spans="1:21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23987465.199999999</v>
      </c>
      <c r="Q46" s="18">
        <f>'Formato 6 c)'!C54</f>
        <v>11979987.130000001</v>
      </c>
      <c r="R46" s="18">
        <f>'Formato 6 c)'!D54</f>
        <v>35967452.329999998</v>
      </c>
      <c r="S46" s="18">
        <f>'Formato 6 c)'!E54</f>
        <v>24763378.32</v>
      </c>
      <c r="T46" s="18">
        <f>'Formato 6 c)'!F54</f>
        <v>23156023.300000001</v>
      </c>
      <c r="U46" s="18">
        <f>'Formato 6 c)'!G54</f>
        <v>11204074.009999998</v>
      </c>
    </row>
    <row r="47" spans="1:21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112985131.95</v>
      </c>
      <c r="Q47" s="18">
        <f>'Formato 6 c)'!C55</f>
        <v>64428033.469999999</v>
      </c>
      <c r="R47" s="18">
        <f>'Formato 6 c)'!D55</f>
        <v>177413165.42000002</v>
      </c>
      <c r="S47" s="18">
        <f>'Formato 6 c)'!E55</f>
        <v>86794869.709999993</v>
      </c>
      <c r="T47" s="18">
        <f>'Formato 6 c)'!F55</f>
        <v>78807766.329999998</v>
      </c>
      <c r="U47" s="18">
        <f>'Formato 6 c)'!G55</f>
        <v>90618295.710000023</v>
      </c>
    </row>
    <row r="48" spans="1:21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17483665.899999999</v>
      </c>
      <c r="Q49" s="18">
        <f>'Formato 6 c)'!C57</f>
        <v>-7128466.2000000002</v>
      </c>
      <c r="R49" s="18">
        <f>'Formato 6 c)'!D57</f>
        <v>10355199.699999999</v>
      </c>
      <c r="S49" s="18">
        <f>'Formato 6 c)'!E57</f>
        <v>5360366.58</v>
      </c>
      <c r="T49" s="18">
        <f>'Formato 6 c)'!F57</f>
        <v>3691931.75</v>
      </c>
      <c r="U49" s="18">
        <f>'Formato 6 c)'!G57</f>
        <v>4994833.1199999992</v>
      </c>
    </row>
    <row r="50" spans="1:21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618000</v>
      </c>
      <c r="Q50" s="18">
        <f>'Formato 6 c)'!C58</f>
        <v>9498504.3100000005</v>
      </c>
      <c r="R50" s="18">
        <f>'Formato 6 c)'!D58</f>
        <v>10116504.310000001</v>
      </c>
      <c r="S50" s="18">
        <f>'Formato 6 c)'!E58</f>
        <v>50234.6</v>
      </c>
      <c r="T50" s="18">
        <f>'Formato 6 c)'!F58</f>
        <v>50234.6</v>
      </c>
      <c r="U50" s="18">
        <f>'Formato 6 c)'!G58</f>
        <v>10066269.710000001</v>
      </c>
    </row>
    <row r="51" spans="1:21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297368.96000000002</v>
      </c>
      <c r="Q51" s="18">
        <f>'Formato 6 c)'!C59</f>
        <v>78562.720000000001</v>
      </c>
      <c r="R51" s="18">
        <f>'Formato 6 c)'!D59</f>
        <v>375931.68000000005</v>
      </c>
      <c r="S51" s="18">
        <f>'Formato 6 c)'!E59</f>
        <v>0</v>
      </c>
      <c r="T51" s="18">
        <f>'Formato 6 c)'!F59</f>
        <v>0</v>
      </c>
      <c r="U51" s="18">
        <f>'Formato 6 c)'!G59</f>
        <v>375931.68000000005</v>
      </c>
    </row>
    <row r="52" spans="1:21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200000</v>
      </c>
      <c r="Q52" s="18">
        <f>'Formato 6 c)'!C60</f>
        <v>-200000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3113500</v>
      </c>
      <c r="Q53" s="18">
        <f>'Formato 6 c)'!C61</f>
        <v>9399560</v>
      </c>
      <c r="R53" s="18">
        <f>'Formato 6 c)'!D61</f>
        <v>12513060</v>
      </c>
      <c r="S53" s="18">
        <f>'Formato 6 c)'!E61</f>
        <v>9256043.6400000006</v>
      </c>
      <c r="T53" s="18">
        <f>'Formato 6 c)'!F61</f>
        <v>8553733.6400000006</v>
      </c>
      <c r="U53" s="18">
        <f>'Formato 6 c)'!G61</f>
        <v>3257016.36</v>
      </c>
    </row>
    <row r="54" spans="1:21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2963500</v>
      </c>
      <c r="Q55" s="18">
        <f>'Formato 6 c)'!C63</f>
        <v>4399560</v>
      </c>
      <c r="R55" s="18">
        <f>'Formato 6 c)'!D63</f>
        <v>7363060</v>
      </c>
      <c r="S55" s="18">
        <f>'Formato 6 c)'!E63</f>
        <v>5922560</v>
      </c>
      <c r="T55" s="18">
        <f>'Formato 6 c)'!F63</f>
        <v>5220250</v>
      </c>
      <c r="U55" s="18">
        <f>'Formato 6 c)'!G63</f>
        <v>1440500</v>
      </c>
    </row>
    <row r="56" spans="1:21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5000000</v>
      </c>
      <c r="R58" s="18">
        <f>'Formato 6 c)'!D66</f>
        <v>5000000</v>
      </c>
      <c r="S58" s="18">
        <f>'Formato 6 c)'!E66</f>
        <v>3333483.64</v>
      </c>
      <c r="T58" s="18">
        <f>'Formato 6 c)'!F66</f>
        <v>3333483.64</v>
      </c>
      <c r="U58" s="18">
        <f>'Formato 6 c)'!G66</f>
        <v>1666516.3599999999</v>
      </c>
    </row>
    <row r="59" spans="1:21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150000</v>
      </c>
      <c r="Q60" s="18">
        <f>'Formato 6 c)'!C68</f>
        <v>0</v>
      </c>
      <c r="R60" s="18">
        <f>'Formato 6 c)'!D68</f>
        <v>150000</v>
      </c>
      <c r="S60" s="18">
        <f>'Formato 6 c)'!E68</f>
        <v>0</v>
      </c>
      <c r="T60" s="18">
        <f>'Formato 6 c)'!F68</f>
        <v>0</v>
      </c>
      <c r="U60" s="18">
        <f>'Formato 6 c)'!G68</f>
        <v>150000</v>
      </c>
    </row>
    <row r="61" spans="1:21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6046440.6399999997</v>
      </c>
      <c r="Q63" s="18">
        <f>'Formato 6 c)'!C71</f>
        <v>-831325.64</v>
      </c>
      <c r="R63" s="18">
        <f>'Formato 6 c)'!D71</f>
        <v>5215115</v>
      </c>
      <c r="S63" s="18">
        <f>'Formato 6 c)'!E71</f>
        <v>2549547.14</v>
      </c>
      <c r="T63" s="18">
        <f>'Formato 6 c)'!F71</f>
        <v>2372785.2200000002</v>
      </c>
      <c r="U63" s="18">
        <f>'Formato 6 c)'!G71</f>
        <v>2665567.86</v>
      </c>
    </row>
    <row r="64" spans="1:21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6046440.6399999997</v>
      </c>
      <c r="Q64" s="18">
        <f>'Formato 6 c)'!C72</f>
        <v>-831325.64</v>
      </c>
      <c r="R64" s="18">
        <f>'Formato 6 c)'!D72</f>
        <v>5215115</v>
      </c>
      <c r="S64" s="18">
        <f>'Formato 6 c)'!E72</f>
        <v>2549547.14</v>
      </c>
      <c r="T64" s="18">
        <f>'Formato 6 c)'!F72</f>
        <v>2372785.2200000002</v>
      </c>
      <c r="U64" s="18">
        <f>'Formato 6 c)'!G72</f>
        <v>2665567.86</v>
      </c>
    </row>
    <row r="65" spans="1:21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452871523.95000005</v>
      </c>
      <c r="Q68" s="18">
        <f>'Formato 6 c)'!C77</f>
        <v>136661365.09</v>
      </c>
      <c r="R68" s="18">
        <f>'Formato 6 c)'!D77</f>
        <v>589532889.03999996</v>
      </c>
      <c r="S68" s="18">
        <f>'Formato 6 c)'!E77</f>
        <v>314236015.16999996</v>
      </c>
      <c r="T68" s="18">
        <f>'Formato 6 c)'!F77</f>
        <v>297067754.19999999</v>
      </c>
      <c r="U68" s="18">
        <f>'Formato 6 c)'!G77</f>
        <v>275296873.87000006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/>
  <cols>
    <col min="2" max="2" width="35.85546875" bestFit="1" customWidth="1"/>
    <col min="3" max="3" width="50.28515625" customWidth="1"/>
    <col min="4" max="4" width="12.140625" bestFit="1" customWidth="1"/>
  </cols>
  <sheetData>
    <row r="3" spans="2:3">
      <c r="B3" t="s">
        <v>821</v>
      </c>
    </row>
    <row r="6" spans="2:3">
      <c r="B6" t="s">
        <v>784</v>
      </c>
      <c r="C6" s="23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ORGANISMO, Gobierno del Estado de Guanajuato</v>
      </c>
    </row>
    <row r="7" spans="2:3">
      <c r="C7" t="str">
        <f>CONCATENATE(ENTE_PUBLICO," (a)")</f>
        <v>ORGANISMO, Gobierno del Estado de Guanajuato (a)</v>
      </c>
    </row>
    <row r="8" spans="2:3" ht="27" customHeight="1">
      <c r="B8" t="s">
        <v>787</v>
      </c>
      <c r="C8" s="23" t="s">
        <v>799</v>
      </c>
    </row>
    <row r="10" spans="2:3" ht="25.5" customHeight="1">
      <c r="B10" t="s">
        <v>788</v>
      </c>
      <c r="C10" s="23" t="s">
        <v>1161</v>
      </c>
    </row>
    <row r="11" spans="2:3" ht="20.25" customHeight="1">
      <c r="C11" s="23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>
      <c r="B12" t="s">
        <v>786</v>
      </c>
      <c r="C12" s="23">
        <v>2018</v>
      </c>
    </row>
    <row r="14" spans="2:3">
      <c r="B14" t="s">
        <v>785</v>
      </c>
      <c r="C14" s="23" t="s">
        <v>3295</v>
      </c>
    </row>
    <row r="15" spans="2:3">
      <c r="C15" s="23">
        <v>3</v>
      </c>
    </row>
    <row r="16" spans="2:3">
      <c r="C16" s="23" t="s">
        <v>3296</v>
      </c>
    </row>
    <row r="18" spans="4:9" ht="135">
      <c r="D18" s="31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2018 (k)</v>
      </c>
      <c r="E18" s="31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2018 (l)</v>
      </c>
      <c r="F18" s="31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2018 (m = g – l)</v>
      </c>
    </row>
    <row r="20" spans="4:9" ht="60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0" t="str">
        <f>CONCATENATE("Saldo al 31 de diciembre de ",ANIO_INFORME-1, " (d)")</f>
        <v>Saldo al 31 de diciembre de 2017 (d)</v>
      </c>
    </row>
    <row r="23" spans="4:9">
      <c r="D23" s="32">
        <f>ANIO_INFORME + 1</f>
        <v>2019</v>
      </c>
      <c r="E23" s="33" t="str">
        <f>CONCATENATE(ANIO_INFORME + 2, " (d)")</f>
        <v>2020 (d)</v>
      </c>
      <c r="F23" s="33" t="str">
        <f>CONCATENATE(ANIO_INFORME + 3, " (d)")</f>
        <v>2021 (d)</v>
      </c>
      <c r="G23" s="33" t="str">
        <f>CONCATENATE(ANIO_INFORME + 4, " (d)")</f>
        <v>2022 (d)</v>
      </c>
      <c r="H23" s="33" t="str">
        <f>CONCATENATE(ANIO_INFORME + 5, " (d)")</f>
        <v>2023 (d)</v>
      </c>
      <c r="I23" s="33" t="str">
        <f>CONCATENATE(ANIO_INFORME + 6, " (d)")</f>
        <v>2024 (d)</v>
      </c>
    </row>
    <row r="25" spans="4:9">
      <c r="D25" s="34" t="str">
        <f>CONCATENATE(ANIO_INFORME - 5, " ",CHAR(185)," (c)")</f>
        <v>2013 ¹ (c)</v>
      </c>
      <c r="E25" s="34" t="str">
        <f>CONCATENATE(ANIO_INFORME - 4, " ",CHAR(185)," (c)")</f>
        <v>2014 ¹ (c)</v>
      </c>
      <c r="F25" s="34" t="str">
        <f>CONCATENATE(ANIO_INFORME - 3, " ",CHAR(185)," (c)")</f>
        <v>2015 ¹ (c)</v>
      </c>
      <c r="G25" s="34" t="str">
        <f>CONCATENATE(ANIO_INFORME - 2, " ",CHAR(185)," (c)")</f>
        <v>2016 ¹ (c)</v>
      </c>
      <c r="H25" s="34" t="str">
        <f>CONCATENATE(ANIO_INFORME - 1, " ",CHAR(185)," (c)")</f>
        <v>2017 ¹ (c)</v>
      </c>
      <c r="I25" s="32">
        <f>ANIO_INFORME</f>
        <v>2018</v>
      </c>
    </row>
    <row r="26" spans="4:9">
      <c r="D26" s="80"/>
    </row>
    <row r="29" spans="4:9">
      <c r="D29" t="s">
        <v>3135</v>
      </c>
      <c r="E29" t="s">
        <v>3136</v>
      </c>
    </row>
    <row r="30" spans="4:9">
      <c r="D30" s="125">
        <v>-1.7976931348623099E+100</v>
      </c>
      <c r="E30" s="125">
        <v>1.7976931348623099E+100</v>
      </c>
    </row>
    <row r="32" spans="4:9">
      <c r="D32" t="s">
        <v>3137</v>
      </c>
      <c r="E32" t="s">
        <v>3138</v>
      </c>
    </row>
    <row r="33" spans="4:5">
      <c r="D33" s="126">
        <v>36526</v>
      </c>
      <c r="E33" s="126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sqref="A1:G1"/>
    </sheetView>
  </sheetViews>
  <sheetFormatPr baseColWidth="10" defaultColWidth="0" defaultRowHeight="15" zeroHeight="1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>
      <c r="A1" s="246" t="s">
        <v>3280</v>
      </c>
      <c r="B1" s="245"/>
      <c r="C1" s="245"/>
      <c r="D1" s="245"/>
      <c r="E1" s="245"/>
      <c r="F1" s="245"/>
      <c r="G1" s="245"/>
    </row>
    <row r="2" spans="1:7">
      <c r="A2" s="227" t="str">
        <f>ENTE_PUBLICO_A</f>
        <v>ORGANISMO, Gobierno del Estado de Guanajuato (a)</v>
      </c>
      <c r="B2" s="228"/>
      <c r="C2" s="228"/>
      <c r="D2" s="228"/>
      <c r="E2" s="228"/>
      <c r="F2" s="228"/>
      <c r="G2" s="229"/>
    </row>
    <row r="3" spans="1:7">
      <c r="A3" s="233" t="s">
        <v>277</v>
      </c>
      <c r="B3" s="234"/>
      <c r="C3" s="234"/>
      <c r="D3" s="234"/>
      <c r="E3" s="234"/>
      <c r="F3" s="234"/>
      <c r="G3" s="235"/>
    </row>
    <row r="4" spans="1:7">
      <c r="A4" s="233" t="s">
        <v>399</v>
      </c>
      <c r="B4" s="234"/>
      <c r="C4" s="234"/>
      <c r="D4" s="234"/>
      <c r="E4" s="234"/>
      <c r="F4" s="234"/>
      <c r="G4" s="235"/>
    </row>
    <row r="5" spans="1:7">
      <c r="A5" s="233" t="str">
        <f>TRIMESTRE</f>
        <v>Del 1 de enero al 30 de septiembre de 2018 (b)</v>
      </c>
      <c r="B5" s="234"/>
      <c r="C5" s="234"/>
      <c r="D5" s="234"/>
      <c r="E5" s="234"/>
      <c r="F5" s="234"/>
      <c r="G5" s="235"/>
    </row>
    <row r="6" spans="1:7">
      <c r="A6" s="236" t="s">
        <v>118</v>
      </c>
      <c r="B6" s="237"/>
      <c r="C6" s="237"/>
      <c r="D6" s="237"/>
      <c r="E6" s="237"/>
      <c r="F6" s="237"/>
      <c r="G6" s="238"/>
    </row>
    <row r="7" spans="1:7">
      <c r="A7" s="242" t="s">
        <v>361</v>
      </c>
      <c r="B7" s="247" t="s">
        <v>279</v>
      </c>
      <c r="C7" s="247"/>
      <c r="D7" s="247"/>
      <c r="E7" s="247"/>
      <c r="F7" s="247"/>
      <c r="G7" s="247" t="s">
        <v>280</v>
      </c>
    </row>
    <row r="8" spans="1:7" ht="29.25" customHeight="1">
      <c r="A8" s="243"/>
      <c r="B8" s="43" t="s">
        <v>281</v>
      </c>
      <c r="C8" s="48" t="s">
        <v>362</v>
      </c>
      <c r="D8" s="48" t="s">
        <v>212</v>
      </c>
      <c r="E8" s="48" t="s">
        <v>167</v>
      </c>
      <c r="F8" s="48" t="s">
        <v>185</v>
      </c>
      <c r="G8" s="254"/>
    </row>
    <row r="9" spans="1:7">
      <c r="A9" s="50" t="s">
        <v>400</v>
      </c>
      <c r="B9" s="160">
        <f t="shared" ref="B9:G9" si="0">SUM(B10,B11,B12,B15,B16,B19)</f>
        <v>99269623.769999996</v>
      </c>
      <c r="C9" s="160">
        <f t="shared" si="0"/>
        <v>3075697.85</v>
      </c>
      <c r="D9" s="160">
        <f t="shared" si="0"/>
        <v>102345321.61999999</v>
      </c>
      <c r="E9" s="160">
        <f t="shared" si="0"/>
        <v>60865177.659999996</v>
      </c>
      <c r="F9" s="160">
        <f t="shared" si="0"/>
        <v>60643712.850000001</v>
      </c>
      <c r="G9" s="160">
        <f t="shared" si="0"/>
        <v>41480143.959999993</v>
      </c>
    </row>
    <row r="10" spans="1:7">
      <c r="A10" s="51" t="s">
        <v>401</v>
      </c>
      <c r="B10" s="130">
        <v>99269623.769999996</v>
      </c>
      <c r="C10" s="130">
        <v>3075697.85</v>
      </c>
      <c r="D10" s="130">
        <f>B10+C10</f>
        <v>102345321.61999999</v>
      </c>
      <c r="E10" s="130">
        <v>60865177.659999996</v>
      </c>
      <c r="F10" s="130">
        <v>60643712.850000001</v>
      </c>
      <c r="G10" s="130">
        <f>D10-E10</f>
        <v>41480143.959999993</v>
      </c>
    </row>
    <row r="11" spans="1:7">
      <c r="A11" s="51" t="s">
        <v>402</v>
      </c>
      <c r="B11" s="130">
        <v>0</v>
      </c>
      <c r="C11" s="130">
        <v>0</v>
      </c>
      <c r="D11" s="130">
        <f t="shared" ref="D11" si="1">B11+C11</f>
        <v>0</v>
      </c>
      <c r="E11" s="130">
        <v>0</v>
      </c>
      <c r="F11" s="130">
        <v>0</v>
      </c>
      <c r="G11" s="130">
        <f t="shared" ref="G11" si="2">D11-E11</f>
        <v>0</v>
      </c>
    </row>
    <row r="12" spans="1:7">
      <c r="A12" s="51" t="s">
        <v>403</v>
      </c>
      <c r="B12" s="159">
        <f t="shared" ref="B12:G12" si="3">B13+B14</f>
        <v>0</v>
      </c>
      <c r="C12" s="159">
        <f t="shared" si="3"/>
        <v>0</v>
      </c>
      <c r="D12" s="159">
        <f t="shared" si="3"/>
        <v>0</v>
      </c>
      <c r="E12" s="159">
        <f t="shared" si="3"/>
        <v>0</v>
      </c>
      <c r="F12" s="159">
        <f t="shared" si="3"/>
        <v>0</v>
      </c>
      <c r="G12" s="159">
        <f t="shared" si="3"/>
        <v>0</v>
      </c>
    </row>
    <row r="13" spans="1:7">
      <c r="A13" s="60" t="s">
        <v>404</v>
      </c>
      <c r="B13" s="130">
        <v>0</v>
      </c>
      <c r="C13" s="130">
        <v>0</v>
      </c>
      <c r="D13" s="130">
        <f t="shared" ref="D13:D15" si="4">B13+C13</f>
        <v>0</v>
      </c>
      <c r="E13" s="130">
        <v>0</v>
      </c>
      <c r="F13" s="130">
        <v>0</v>
      </c>
      <c r="G13" s="130">
        <f t="shared" ref="G13:G15" si="5">D13-E13</f>
        <v>0</v>
      </c>
    </row>
    <row r="14" spans="1:7">
      <c r="A14" s="60" t="s">
        <v>405</v>
      </c>
      <c r="B14" s="130">
        <v>0</v>
      </c>
      <c r="C14" s="130">
        <v>0</v>
      </c>
      <c r="D14" s="130">
        <f t="shared" si="4"/>
        <v>0</v>
      </c>
      <c r="E14" s="130">
        <v>0</v>
      </c>
      <c r="F14" s="130">
        <v>0</v>
      </c>
      <c r="G14" s="130">
        <f t="shared" si="5"/>
        <v>0</v>
      </c>
    </row>
    <row r="15" spans="1:7">
      <c r="A15" s="51" t="s">
        <v>406</v>
      </c>
      <c r="B15" s="130">
        <v>0</v>
      </c>
      <c r="C15" s="130">
        <v>0</v>
      </c>
      <c r="D15" s="130">
        <f t="shared" si="4"/>
        <v>0</v>
      </c>
      <c r="E15" s="130">
        <v>0</v>
      </c>
      <c r="F15" s="130">
        <v>0</v>
      </c>
      <c r="G15" s="130">
        <f t="shared" si="5"/>
        <v>0</v>
      </c>
    </row>
    <row r="16" spans="1:7">
      <c r="A16" s="61" t="s">
        <v>407</v>
      </c>
      <c r="B16" s="159">
        <f t="shared" ref="B16:G16" si="6">B17+B18</f>
        <v>0</v>
      </c>
      <c r="C16" s="159">
        <f t="shared" si="6"/>
        <v>0</v>
      </c>
      <c r="D16" s="159">
        <f t="shared" si="6"/>
        <v>0</v>
      </c>
      <c r="E16" s="159">
        <f t="shared" si="6"/>
        <v>0</v>
      </c>
      <c r="F16" s="159">
        <f t="shared" si="6"/>
        <v>0</v>
      </c>
      <c r="G16" s="159">
        <f t="shared" si="6"/>
        <v>0</v>
      </c>
    </row>
    <row r="17" spans="1:7">
      <c r="A17" s="60" t="s">
        <v>408</v>
      </c>
      <c r="B17" s="130">
        <v>0</v>
      </c>
      <c r="C17" s="130">
        <v>0</v>
      </c>
      <c r="D17" s="130">
        <f t="shared" ref="D17:D19" si="7">B17+C17</f>
        <v>0</v>
      </c>
      <c r="E17" s="130">
        <v>0</v>
      </c>
      <c r="F17" s="130">
        <v>0</v>
      </c>
      <c r="G17" s="130">
        <f t="shared" ref="G17:G19" si="8">D17-E17</f>
        <v>0</v>
      </c>
    </row>
    <row r="18" spans="1:7">
      <c r="A18" s="60" t="s">
        <v>409</v>
      </c>
      <c r="B18" s="130">
        <v>0</v>
      </c>
      <c r="C18" s="130">
        <v>0</v>
      </c>
      <c r="D18" s="130">
        <f t="shared" si="7"/>
        <v>0</v>
      </c>
      <c r="E18" s="130">
        <v>0</v>
      </c>
      <c r="F18" s="130">
        <v>0</v>
      </c>
      <c r="G18" s="130">
        <f t="shared" si="8"/>
        <v>0</v>
      </c>
    </row>
    <row r="19" spans="1:7">
      <c r="A19" s="51" t="s">
        <v>410</v>
      </c>
      <c r="B19" s="130">
        <v>0</v>
      </c>
      <c r="C19" s="130">
        <v>0</v>
      </c>
      <c r="D19" s="130">
        <f t="shared" si="7"/>
        <v>0</v>
      </c>
      <c r="E19" s="130">
        <v>0</v>
      </c>
      <c r="F19" s="130">
        <v>0</v>
      </c>
      <c r="G19" s="130">
        <f t="shared" si="8"/>
        <v>0</v>
      </c>
    </row>
    <row r="20" spans="1:7">
      <c r="A20" s="52"/>
      <c r="B20" s="63"/>
      <c r="C20" s="63"/>
      <c r="D20" s="63"/>
      <c r="E20" s="63"/>
      <c r="F20" s="63"/>
      <c r="G20" s="63"/>
    </row>
    <row r="21" spans="1:7" s="23" customFormat="1">
      <c r="A21" s="14" t="s">
        <v>411</v>
      </c>
      <c r="B21" s="160">
        <f t="shared" ref="B21:G21" si="9">SUM(B22,B23,B24,B27,B28,B31)</f>
        <v>0</v>
      </c>
      <c r="C21" s="160">
        <f t="shared" si="9"/>
        <v>0</v>
      </c>
      <c r="D21" s="160">
        <f t="shared" si="9"/>
        <v>0</v>
      </c>
      <c r="E21" s="160">
        <f t="shared" si="9"/>
        <v>0</v>
      </c>
      <c r="F21" s="160">
        <f t="shared" si="9"/>
        <v>0</v>
      </c>
      <c r="G21" s="160">
        <f t="shared" si="9"/>
        <v>0</v>
      </c>
    </row>
    <row r="22" spans="1:7" s="23" customFormat="1">
      <c r="A22" s="51" t="s">
        <v>401</v>
      </c>
      <c r="B22" s="130">
        <v>0</v>
      </c>
      <c r="C22" s="130">
        <v>0</v>
      </c>
      <c r="D22" s="130">
        <f t="shared" ref="D22:D23" si="10">B22+C22</f>
        <v>0</v>
      </c>
      <c r="E22" s="130">
        <v>0</v>
      </c>
      <c r="F22" s="130">
        <v>0</v>
      </c>
      <c r="G22" s="130">
        <f t="shared" ref="G22:G23" si="11">D22-E22</f>
        <v>0</v>
      </c>
    </row>
    <row r="23" spans="1:7" s="23" customFormat="1">
      <c r="A23" s="51" t="s">
        <v>402</v>
      </c>
      <c r="B23" s="130">
        <v>0</v>
      </c>
      <c r="C23" s="130">
        <v>0</v>
      </c>
      <c r="D23" s="130">
        <f t="shared" si="10"/>
        <v>0</v>
      </c>
      <c r="E23" s="130">
        <v>0</v>
      </c>
      <c r="F23" s="130">
        <v>0</v>
      </c>
      <c r="G23" s="130">
        <f t="shared" si="11"/>
        <v>0</v>
      </c>
    </row>
    <row r="24" spans="1:7" s="23" customFormat="1">
      <c r="A24" s="51" t="s">
        <v>403</v>
      </c>
      <c r="B24" s="159">
        <f t="shared" ref="B24:G24" si="12">B25+B26</f>
        <v>0</v>
      </c>
      <c r="C24" s="159">
        <f t="shared" si="12"/>
        <v>0</v>
      </c>
      <c r="D24" s="159">
        <f t="shared" si="12"/>
        <v>0</v>
      </c>
      <c r="E24" s="159">
        <f t="shared" si="12"/>
        <v>0</v>
      </c>
      <c r="F24" s="159">
        <f t="shared" si="12"/>
        <v>0</v>
      </c>
      <c r="G24" s="159">
        <f t="shared" si="12"/>
        <v>0</v>
      </c>
    </row>
    <row r="25" spans="1:7" s="23" customFormat="1">
      <c r="A25" s="60" t="s">
        <v>404</v>
      </c>
      <c r="B25" s="130">
        <v>0</v>
      </c>
      <c r="C25" s="130">
        <v>0</v>
      </c>
      <c r="D25" s="130">
        <f t="shared" ref="D25:D27" si="13">B25+C25</f>
        <v>0</v>
      </c>
      <c r="E25" s="130">
        <v>0</v>
      </c>
      <c r="F25" s="130">
        <v>0</v>
      </c>
      <c r="G25" s="130">
        <f t="shared" ref="G25:G27" si="14">D25-E25</f>
        <v>0</v>
      </c>
    </row>
    <row r="26" spans="1:7" s="23" customFormat="1">
      <c r="A26" s="60" t="s">
        <v>405</v>
      </c>
      <c r="B26" s="130">
        <v>0</v>
      </c>
      <c r="C26" s="130">
        <v>0</v>
      </c>
      <c r="D26" s="130">
        <f t="shared" si="13"/>
        <v>0</v>
      </c>
      <c r="E26" s="130">
        <v>0</v>
      </c>
      <c r="F26" s="130">
        <v>0</v>
      </c>
      <c r="G26" s="130">
        <f t="shared" si="14"/>
        <v>0</v>
      </c>
    </row>
    <row r="27" spans="1:7" s="23" customFormat="1">
      <c r="A27" s="51" t="s">
        <v>406</v>
      </c>
      <c r="B27" s="130">
        <v>0</v>
      </c>
      <c r="C27" s="130">
        <v>0</v>
      </c>
      <c r="D27" s="130">
        <f t="shared" si="13"/>
        <v>0</v>
      </c>
      <c r="E27" s="130">
        <v>0</v>
      </c>
      <c r="F27" s="130">
        <v>0</v>
      </c>
      <c r="G27" s="130">
        <f t="shared" si="14"/>
        <v>0</v>
      </c>
    </row>
    <row r="28" spans="1:7" s="23" customFormat="1">
      <c r="A28" s="61" t="s">
        <v>407</v>
      </c>
      <c r="B28" s="159">
        <f t="shared" ref="B28:G28" si="15">B29+B30</f>
        <v>0</v>
      </c>
      <c r="C28" s="159">
        <f t="shared" si="15"/>
        <v>0</v>
      </c>
      <c r="D28" s="159">
        <f t="shared" si="15"/>
        <v>0</v>
      </c>
      <c r="E28" s="159">
        <f t="shared" si="15"/>
        <v>0</v>
      </c>
      <c r="F28" s="159">
        <f t="shared" si="15"/>
        <v>0</v>
      </c>
      <c r="G28" s="159">
        <f t="shared" si="15"/>
        <v>0</v>
      </c>
    </row>
    <row r="29" spans="1:7" s="23" customFormat="1">
      <c r="A29" s="60" t="s">
        <v>408</v>
      </c>
      <c r="B29" s="130">
        <v>0</v>
      </c>
      <c r="C29" s="130">
        <v>0</v>
      </c>
      <c r="D29" s="130">
        <f t="shared" ref="D29:D31" si="16">B29+C29</f>
        <v>0</v>
      </c>
      <c r="E29" s="130">
        <v>0</v>
      </c>
      <c r="F29" s="130">
        <v>0</v>
      </c>
      <c r="G29" s="130">
        <f t="shared" ref="G29:G31" si="17">D29-E29</f>
        <v>0</v>
      </c>
    </row>
    <row r="30" spans="1:7" s="23" customFormat="1">
      <c r="A30" s="60" t="s">
        <v>409</v>
      </c>
      <c r="B30" s="130">
        <v>0</v>
      </c>
      <c r="C30" s="130">
        <v>0</v>
      </c>
      <c r="D30" s="130">
        <f t="shared" si="16"/>
        <v>0</v>
      </c>
      <c r="E30" s="130">
        <v>0</v>
      </c>
      <c r="F30" s="130">
        <v>0</v>
      </c>
      <c r="G30" s="130">
        <f t="shared" si="17"/>
        <v>0</v>
      </c>
    </row>
    <row r="31" spans="1:7" s="23" customFormat="1">
      <c r="A31" s="51" t="s">
        <v>410</v>
      </c>
      <c r="B31" s="130">
        <v>0</v>
      </c>
      <c r="C31" s="130">
        <v>0</v>
      </c>
      <c r="D31" s="130">
        <f t="shared" si="16"/>
        <v>0</v>
      </c>
      <c r="E31" s="130">
        <v>0</v>
      </c>
      <c r="F31" s="130">
        <v>0</v>
      </c>
      <c r="G31" s="130">
        <f t="shared" si="17"/>
        <v>0</v>
      </c>
    </row>
    <row r="32" spans="1:7">
      <c r="A32" s="52"/>
      <c r="B32" s="63"/>
      <c r="C32" s="63"/>
      <c r="D32" s="63"/>
      <c r="E32" s="63"/>
      <c r="F32" s="63"/>
      <c r="G32" s="63"/>
    </row>
    <row r="33" spans="1:7">
      <c r="A33" s="53" t="s">
        <v>412</v>
      </c>
      <c r="B33" s="160">
        <f t="shared" ref="B33:G33" si="18">B21+B9</f>
        <v>99269623.769999996</v>
      </c>
      <c r="C33" s="160">
        <f t="shared" si="18"/>
        <v>3075697.85</v>
      </c>
      <c r="D33" s="160">
        <f t="shared" si="18"/>
        <v>102345321.61999999</v>
      </c>
      <c r="E33" s="160">
        <f t="shared" si="18"/>
        <v>60865177.659999996</v>
      </c>
      <c r="F33" s="160">
        <f t="shared" si="18"/>
        <v>60643712.850000001</v>
      </c>
      <c r="G33" s="160">
        <f t="shared" si="18"/>
        <v>41480143.959999993</v>
      </c>
    </row>
    <row r="34" spans="1:7">
      <c r="A34" s="62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99269623.769999996</v>
      </c>
      <c r="Q2" s="18">
        <f>'Formato 6 d)'!C9</f>
        <v>3075697.85</v>
      </c>
      <c r="R2" s="18">
        <f>'Formato 6 d)'!D9</f>
        <v>102345321.61999999</v>
      </c>
      <c r="S2" s="18">
        <f>'Formato 6 d)'!E9</f>
        <v>60865177.659999996</v>
      </c>
      <c r="T2" s="18">
        <f>'Formato 6 d)'!F9</f>
        <v>60643712.850000001</v>
      </c>
      <c r="U2" s="18">
        <f>'Formato 6 d)'!G9</f>
        <v>41480143.959999993</v>
      </c>
    </row>
    <row r="3" spans="1: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99269623.769999996</v>
      </c>
      <c r="Q3" s="18">
        <f>'Formato 6 d)'!C10</f>
        <v>3075697.85</v>
      </c>
      <c r="R3" s="18">
        <f>'Formato 6 d)'!D10</f>
        <v>102345321.61999999</v>
      </c>
      <c r="S3" s="18">
        <f>'Formato 6 d)'!E10</f>
        <v>60865177.659999996</v>
      </c>
      <c r="T3" s="18">
        <f>'Formato 6 d)'!F10</f>
        <v>60643712.850000001</v>
      </c>
      <c r="U3" s="18">
        <f>'Formato 6 d)'!G10</f>
        <v>41480143.959999993</v>
      </c>
      <c r="V3" s="18"/>
    </row>
    <row r="4" spans="1: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99269623.769999996</v>
      </c>
      <c r="Q24" s="18">
        <f>'Formato 6 d)'!C33</f>
        <v>3075697.85</v>
      </c>
      <c r="R24" s="18">
        <f>'Formato 6 d)'!D33</f>
        <v>102345321.61999999</v>
      </c>
      <c r="S24" s="18">
        <f>'Formato 6 d)'!E33</f>
        <v>60865177.659999996</v>
      </c>
      <c r="T24" s="18">
        <f>'Formato 6 d)'!F33</f>
        <v>60643712.850000001</v>
      </c>
      <c r="U24" s="18">
        <f>'Formato 6 d)'!G33</f>
        <v>41480143.959999993</v>
      </c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/>
  <cols>
    <col min="1" max="1" width="81.42578125" customWidth="1"/>
    <col min="2" max="7" width="20.7109375" customWidth="1"/>
    <col min="8" max="16384" width="10.85546875" hidden="1"/>
  </cols>
  <sheetData>
    <row r="1" spans="1:7" ht="37.5" customHeight="1">
      <c r="A1" s="245" t="s">
        <v>413</v>
      </c>
      <c r="B1" s="245"/>
      <c r="C1" s="245"/>
      <c r="D1" s="245"/>
      <c r="E1" s="245"/>
      <c r="F1" s="245"/>
      <c r="G1" s="245"/>
    </row>
    <row r="2" spans="1:7">
      <c r="A2" s="227" t="str">
        <f>ENTIDAD</f>
        <v>Municipio de Valle de Santiago, Gobierno del Estado de Guanajuato</v>
      </c>
      <c r="B2" s="228"/>
      <c r="C2" s="228"/>
      <c r="D2" s="228"/>
      <c r="E2" s="228"/>
      <c r="F2" s="228"/>
      <c r="G2" s="229"/>
    </row>
    <row r="3" spans="1:7">
      <c r="A3" s="230" t="s">
        <v>414</v>
      </c>
      <c r="B3" s="231"/>
      <c r="C3" s="231"/>
      <c r="D3" s="231"/>
      <c r="E3" s="231"/>
      <c r="F3" s="231"/>
      <c r="G3" s="232"/>
    </row>
    <row r="4" spans="1:7">
      <c r="A4" s="230" t="s">
        <v>118</v>
      </c>
      <c r="B4" s="231"/>
      <c r="C4" s="231"/>
      <c r="D4" s="231"/>
      <c r="E4" s="231"/>
      <c r="F4" s="231"/>
      <c r="G4" s="232"/>
    </row>
    <row r="5" spans="1:7">
      <c r="A5" s="230" t="s">
        <v>415</v>
      </c>
      <c r="B5" s="231"/>
      <c r="C5" s="231"/>
      <c r="D5" s="231"/>
      <c r="E5" s="231"/>
      <c r="F5" s="231"/>
      <c r="G5" s="232"/>
    </row>
    <row r="6" spans="1:7">
      <c r="A6" s="242" t="s">
        <v>3281</v>
      </c>
      <c r="B6" s="49">
        <f>ANIO1P</f>
        <v>2019</v>
      </c>
      <c r="C6" s="255" t="str">
        <f>ANIO2P</f>
        <v>2020 (d)</v>
      </c>
      <c r="D6" s="255" t="str">
        <f>ANIO3P</f>
        <v>2021 (d)</v>
      </c>
      <c r="E6" s="255" t="str">
        <f>ANIO4P</f>
        <v>2022 (d)</v>
      </c>
      <c r="F6" s="255" t="str">
        <f>ANIO5P</f>
        <v>2023 (d)</v>
      </c>
      <c r="G6" s="255" t="str">
        <f>ANIO6P</f>
        <v>2024 (d)</v>
      </c>
    </row>
    <row r="7" spans="1:7" ht="48" customHeight="1">
      <c r="A7" s="243"/>
      <c r="B7" s="76" t="s">
        <v>3284</v>
      </c>
      <c r="C7" s="256"/>
      <c r="D7" s="256"/>
      <c r="E7" s="256"/>
      <c r="F7" s="256"/>
      <c r="G7" s="256"/>
    </row>
    <row r="8" spans="1:7">
      <c r="A8" s="50" t="s">
        <v>421</v>
      </c>
      <c r="B8" s="174">
        <f t="shared" ref="B8:G8" si="0">SUM(B9:B20)</f>
        <v>204390147.2393645</v>
      </c>
      <c r="C8" s="174">
        <f t="shared" si="0"/>
        <v>210521851.65654546</v>
      </c>
      <c r="D8" s="162">
        <f t="shared" si="0"/>
        <v>216837507.20624182</v>
      </c>
      <c r="E8" s="162">
        <f t="shared" si="0"/>
        <v>223342632.42242908</v>
      </c>
      <c r="F8" s="162">
        <f t="shared" si="0"/>
        <v>230042911.39510199</v>
      </c>
      <c r="G8" s="162">
        <f t="shared" si="0"/>
        <v>236944198.73695505</v>
      </c>
    </row>
    <row r="9" spans="1:7">
      <c r="A9" s="51" t="s">
        <v>216</v>
      </c>
      <c r="B9" s="177">
        <v>18496966.247827791</v>
      </c>
      <c r="C9" s="172">
        <f>B9*1.03</f>
        <v>19051875.235262625</v>
      </c>
      <c r="D9" s="178">
        <f>C9*1.03</f>
        <v>19623431.492320504</v>
      </c>
      <c r="E9" s="173">
        <f>D9*1.03</f>
        <v>20212134.437090121</v>
      </c>
      <c r="F9" s="178">
        <f>E9*1.03</f>
        <v>20818498.470202826</v>
      </c>
      <c r="G9" s="182">
        <f>F9*1.03</f>
        <v>21443053.424308911</v>
      </c>
    </row>
    <row r="10" spans="1:7">
      <c r="A10" s="51" t="s">
        <v>217</v>
      </c>
      <c r="B10" s="178">
        <v>0</v>
      </c>
      <c r="C10" s="178">
        <v>0</v>
      </c>
      <c r="D10" s="178">
        <f t="shared" ref="D10:G20" si="1">C10*1.03</f>
        <v>0</v>
      </c>
      <c r="E10" s="173">
        <f t="shared" si="1"/>
        <v>0</v>
      </c>
      <c r="F10" s="178">
        <f t="shared" si="1"/>
        <v>0</v>
      </c>
      <c r="G10" s="182">
        <f t="shared" si="1"/>
        <v>0</v>
      </c>
    </row>
    <row r="11" spans="1:7">
      <c r="A11" s="51" t="s">
        <v>218</v>
      </c>
      <c r="B11" s="179">
        <v>5935333.6451957515</v>
      </c>
      <c r="C11" s="172">
        <f t="shared" ref="C11:C20" si="2">B11*1.03</f>
        <v>6113393.6545516243</v>
      </c>
      <c r="D11" s="178">
        <f t="shared" si="1"/>
        <v>6296795.4641881734</v>
      </c>
      <c r="E11" s="173">
        <f t="shared" si="1"/>
        <v>6485699.3281138185</v>
      </c>
      <c r="F11" s="178">
        <f t="shared" si="1"/>
        <v>6680270.3079572329</v>
      </c>
      <c r="G11" s="182">
        <f t="shared" si="1"/>
        <v>6880678.4171959497</v>
      </c>
    </row>
    <row r="12" spans="1:7">
      <c r="A12" s="51" t="s">
        <v>416</v>
      </c>
      <c r="B12" s="179">
        <v>26042176.086279787</v>
      </c>
      <c r="C12" s="172">
        <f t="shared" si="2"/>
        <v>26823441.36886818</v>
      </c>
      <c r="D12" s="178">
        <f t="shared" si="1"/>
        <v>27628144.609934226</v>
      </c>
      <c r="E12" s="173">
        <f t="shared" si="1"/>
        <v>28456988.948232252</v>
      </c>
      <c r="F12" s="178">
        <f t="shared" si="1"/>
        <v>29310698.616679221</v>
      </c>
      <c r="G12" s="182">
        <f t="shared" si="1"/>
        <v>30190019.575179599</v>
      </c>
    </row>
    <row r="13" spans="1:7">
      <c r="A13" s="51" t="s">
        <v>220</v>
      </c>
      <c r="B13" s="179">
        <v>4186141.0341500668</v>
      </c>
      <c r="C13" s="172">
        <f t="shared" si="2"/>
        <v>4311725.2651745686</v>
      </c>
      <c r="D13" s="178">
        <f t="shared" si="1"/>
        <v>4441077.0231298059</v>
      </c>
      <c r="E13" s="173">
        <f t="shared" si="1"/>
        <v>4574309.3338237004</v>
      </c>
      <c r="F13" s="178">
        <f t="shared" si="1"/>
        <v>4711538.6138384119</v>
      </c>
      <c r="G13" s="182">
        <f t="shared" si="1"/>
        <v>4852884.7722535646</v>
      </c>
    </row>
    <row r="14" spans="1:7">
      <c r="A14" s="51" t="s">
        <v>221</v>
      </c>
      <c r="B14" s="179">
        <v>2185202.9959111195</v>
      </c>
      <c r="C14" s="172">
        <f t="shared" si="2"/>
        <v>2250759.085788453</v>
      </c>
      <c r="D14" s="178">
        <f t="shared" si="1"/>
        <v>2318281.8583621066</v>
      </c>
      <c r="E14" s="173">
        <f t="shared" si="1"/>
        <v>2387830.3141129697</v>
      </c>
      <c r="F14" s="178">
        <f t="shared" si="1"/>
        <v>2459465.2235363587</v>
      </c>
      <c r="G14" s="182">
        <f t="shared" si="1"/>
        <v>2533249.1802424495</v>
      </c>
    </row>
    <row r="15" spans="1:7">
      <c r="A15" s="51" t="s">
        <v>417</v>
      </c>
      <c r="B15" s="178">
        <v>0</v>
      </c>
      <c r="C15" s="178">
        <v>0</v>
      </c>
      <c r="D15" s="178">
        <f t="shared" si="1"/>
        <v>0</v>
      </c>
      <c r="E15" s="173">
        <f t="shared" si="1"/>
        <v>0</v>
      </c>
      <c r="F15" s="178">
        <f t="shared" si="1"/>
        <v>0</v>
      </c>
      <c r="G15" s="182">
        <f t="shared" si="1"/>
        <v>0</v>
      </c>
    </row>
    <row r="16" spans="1:7">
      <c r="A16" s="51" t="s">
        <v>418</v>
      </c>
      <c r="B16" s="180">
        <v>142282226.25</v>
      </c>
      <c r="C16" s="172">
        <f t="shared" si="2"/>
        <v>146550693.03749999</v>
      </c>
      <c r="D16" s="178">
        <f>C16*1.03</f>
        <v>150947213.82862499</v>
      </c>
      <c r="E16" s="173">
        <f>D16*1.03</f>
        <v>155475630.24348375</v>
      </c>
      <c r="F16" s="178">
        <f t="shared" si="1"/>
        <v>160139899.15078828</v>
      </c>
      <c r="G16" s="182">
        <f t="shared" si="1"/>
        <v>164944096.12531194</v>
      </c>
    </row>
    <row r="17" spans="1:7">
      <c r="A17" s="10" t="s">
        <v>419</v>
      </c>
      <c r="B17" s="181">
        <v>2797100.98</v>
      </c>
      <c r="C17" s="172">
        <f t="shared" si="2"/>
        <v>2881014.0093999999</v>
      </c>
      <c r="D17" s="178">
        <f t="shared" si="1"/>
        <v>2967444.4296820001</v>
      </c>
      <c r="E17" s="173">
        <f t="shared" si="1"/>
        <v>3056467.7625724603</v>
      </c>
      <c r="F17" s="178">
        <f t="shared" si="1"/>
        <v>3148161.7954496341</v>
      </c>
      <c r="G17" s="182">
        <f t="shared" si="1"/>
        <v>3242606.649313123</v>
      </c>
    </row>
    <row r="18" spans="1:7">
      <c r="A18" s="51" t="s">
        <v>240</v>
      </c>
      <c r="B18" s="178">
        <v>0</v>
      </c>
      <c r="C18" s="178">
        <v>0</v>
      </c>
      <c r="D18" s="178">
        <f t="shared" si="1"/>
        <v>0</v>
      </c>
      <c r="E18" s="173">
        <f t="shared" si="1"/>
        <v>0</v>
      </c>
      <c r="F18" s="178">
        <f t="shared" si="1"/>
        <v>0</v>
      </c>
      <c r="G18" s="182">
        <f t="shared" si="1"/>
        <v>0</v>
      </c>
    </row>
    <row r="19" spans="1:7">
      <c r="A19" s="51" t="s">
        <v>241</v>
      </c>
      <c r="B19" s="178">
        <v>0</v>
      </c>
      <c r="C19" s="178">
        <v>0</v>
      </c>
      <c r="D19" s="178">
        <f t="shared" si="1"/>
        <v>0</v>
      </c>
      <c r="E19" s="173">
        <f t="shared" si="1"/>
        <v>0</v>
      </c>
      <c r="F19" s="178">
        <f t="shared" si="1"/>
        <v>0</v>
      </c>
      <c r="G19" s="182">
        <f t="shared" si="1"/>
        <v>0</v>
      </c>
    </row>
    <row r="20" spans="1:7">
      <c r="A20" s="51" t="s">
        <v>420</v>
      </c>
      <c r="B20" s="181">
        <v>2465000</v>
      </c>
      <c r="C20" s="172">
        <f t="shared" si="2"/>
        <v>2538950</v>
      </c>
      <c r="D20" s="178">
        <f t="shared" si="1"/>
        <v>2615118.5</v>
      </c>
      <c r="E20" s="173">
        <f t="shared" si="1"/>
        <v>2693572.0550000002</v>
      </c>
      <c r="F20" s="178">
        <f t="shared" si="1"/>
        <v>2774379.2166500003</v>
      </c>
      <c r="G20" s="182">
        <f t="shared" si="1"/>
        <v>2857610.5931495004</v>
      </c>
    </row>
    <row r="21" spans="1:7">
      <c r="A21" s="52"/>
      <c r="B21" s="52"/>
      <c r="C21" s="52"/>
      <c r="D21" s="52"/>
      <c r="E21" s="52"/>
      <c r="F21" s="52"/>
      <c r="G21" s="52"/>
    </row>
    <row r="22" spans="1:7">
      <c r="A22" s="53" t="s">
        <v>422</v>
      </c>
      <c r="B22" s="175">
        <f t="shared" ref="B22:G22" si="3">SUM(B23:B27)</f>
        <v>204834893.73000002</v>
      </c>
      <c r="C22" s="176">
        <f t="shared" si="3"/>
        <v>210979940.54190001</v>
      </c>
      <c r="D22" s="132">
        <f t="shared" si="3"/>
        <v>217309338.75815701</v>
      </c>
      <c r="E22" s="132">
        <f t="shared" si="3"/>
        <v>223828618.92090175</v>
      </c>
      <c r="F22" s="132">
        <f t="shared" si="3"/>
        <v>230543477.48852876</v>
      </c>
      <c r="G22" s="132">
        <f t="shared" si="3"/>
        <v>237459781.81318465</v>
      </c>
    </row>
    <row r="23" spans="1:7">
      <c r="A23" s="51" t="s">
        <v>423</v>
      </c>
      <c r="B23" s="179">
        <v>158579958</v>
      </c>
      <c r="C23" s="172">
        <f t="shared" ref="C23:G27" si="4">B23*1.03</f>
        <v>163337356.74000001</v>
      </c>
      <c r="D23" s="178">
        <f t="shared" si="4"/>
        <v>168237477.44220001</v>
      </c>
      <c r="E23" s="173">
        <f t="shared" si="4"/>
        <v>173284601.765466</v>
      </c>
      <c r="F23" s="178">
        <f t="shared" si="4"/>
        <v>178483139.81842998</v>
      </c>
      <c r="G23" s="182">
        <f t="shared" si="4"/>
        <v>183837634.01298288</v>
      </c>
    </row>
    <row r="24" spans="1:7">
      <c r="A24" s="51" t="s">
        <v>424</v>
      </c>
      <c r="B24" s="183">
        <v>42698685.730000004</v>
      </c>
      <c r="C24" s="172">
        <f>B24*1.03</f>
        <v>43979646.301900007</v>
      </c>
      <c r="D24" s="178">
        <f t="shared" si="4"/>
        <v>45299035.69095701</v>
      </c>
      <c r="E24" s="173">
        <f t="shared" si="4"/>
        <v>46658006.761685722</v>
      </c>
      <c r="F24" s="178">
        <f t="shared" si="4"/>
        <v>48057746.964536294</v>
      </c>
      <c r="G24" s="182">
        <f t="shared" si="4"/>
        <v>49499479.373472385</v>
      </c>
    </row>
    <row r="25" spans="1:7">
      <c r="A25" s="51" t="s">
        <v>425</v>
      </c>
      <c r="B25" s="181">
        <v>0</v>
      </c>
      <c r="C25" s="184">
        <v>0</v>
      </c>
      <c r="D25" s="178">
        <f t="shared" si="4"/>
        <v>0</v>
      </c>
      <c r="E25" s="173">
        <f t="shared" si="4"/>
        <v>0</v>
      </c>
      <c r="F25" s="178">
        <f t="shared" si="4"/>
        <v>0</v>
      </c>
      <c r="G25" s="182">
        <f t="shared" si="4"/>
        <v>0</v>
      </c>
    </row>
    <row r="26" spans="1:7">
      <c r="A26" s="54" t="s">
        <v>265</v>
      </c>
      <c r="B26" s="181">
        <v>0</v>
      </c>
      <c r="C26" s="184">
        <v>0</v>
      </c>
      <c r="D26" s="178">
        <f t="shared" si="4"/>
        <v>0</v>
      </c>
      <c r="E26" s="173">
        <f t="shared" si="4"/>
        <v>0</v>
      </c>
      <c r="F26" s="178">
        <f t="shared" si="4"/>
        <v>0</v>
      </c>
      <c r="G26" s="182">
        <f t="shared" si="4"/>
        <v>0</v>
      </c>
    </row>
    <row r="27" spans="1:7">
      <c r="A27" s="51" t="s">
        <v>266</v>
      </c>
      <c r="B27" s="181">
        <v>3556250</v>
      </c>
      <c r="C27" s="172">
        <f>B27*1.03</f>
        <v>3662937.5</v>
      </c>
      <c r="D27" s="178">
        <f t="shared" si="4"/>
        <v>3772825.625</v>
      </c>
      <c r="E27" s="173">
        <f t="shared" si="4"/>
        <v>3886010.3937500003</v>
      </c>
      <c r="F27" s="178">
        <f t="shared" si="4"/>
        <v>4002590.7055625003</v>
      </c>
      <c r="G27" s="182">
        <f t="shared" si="4"/>
        <v>4122668.4267293755</v>
      </c>
    </row>
    <row r="28" spans="1:7">
      <c r="A28" s="52"/>
      <c r="B28" s="52"/>
      <c r="C28" s="52"/>
      <c r="D28" s="52"/>
      <c r="E28" s="52"/>
      <c r="F28" s="52"/>
      <c r="G28" s="52"/>
    </row>
    <row r="29" spans="1:7">
      <c r="A29" s="53" t="s">
        <v>426</v>
      </c>
      <c r="B29" s="132">
        <f t="shared" ref="B29:G29" si="5">B30</f>
        <v>0</v>
      </c>
      <c r="C29" s="132">
        <f t="shared" si="5"/>
        <v>0</v>
      </c>
      <c r="D29" s="132">
        <f t="shared" si="5"/>
        <v>0</v>
      </c>
      <c r="E29" s="132">
        <f t="shared" si="5"/>
        <v>0</v>
      </c>
      <c r="F29" s="132">
        <f t="shared" si="5"/>
        <v>0</v>
      </c>
      <c r="G29" s="132">
        <f t="shared" si="5"/>
        <v>0</v>
      </c>
    </row>
    <row r="30" spans="1:7">
      <c r="A30" s="51" t="s">
        <v>269</v>
      </c>
      <c r="B30" s="178">
        <v>0</v>
      </c>
      <c r="C30" s="178">
        <v>0</v>
      </c>
      <c r="D30" s="178">
        <v>0</v>
      </c>
      <c r="E30" s="173">
        <v>0</v>
      </c>
      <c r="F30" s="178">
        <f t="shared" ref="F30:G30" si="6">E30*1.03</f>
        <v>0</v>
      </c>
      <c r="G30" s="182">
        <f t="shared" si="6"/>
        <v>0</v>
      </c>
    </row>
    <row r="31" spans="1:7">
      <c r="A31" s="52"/>
      <c r="B31" s="52"/>
      <c r="C31" s="52"/>
      <c r="D31" s="52"/>
      <c r="E31" s="52"/>
      <c r="F31" s="52"/>
      <c r="G31" s="52"/>
    </row>
    <row r="32" spans="1:7">
      <c r="A32" s="14" t="s">
        <v>427</v>
      </c>
      <c r="B32" s="132">
        <f t="shared" ref="B32:G32" si="7">B29+B22+B8</f>
        <v>409225040.96936452</v>
      </c>
      <c r="C32" s="176">
        <f t="shared" si="7"/>
        <v>421501792.19844544</v>
      </c>
      <c r="D32" s="132">
        <f t="shared" si="7"/>
        <v>434146845.96439886</v>
      </c>
      <c r="E32" s="132">
        <f t="shared" si="7"/>
        <v>447171251.34333086</v>
      </c>
      <c r="F32" s="132">
        <f t="shared" si="7"/>
        <v>460586388.88363075</v>
      </c>
      <c r="G32" s="132">
        <f t="shared" si="7"/>
        <v>474403980.55013967</v>
      </c>
    </row>
    <row r="33" spans="1:7">
      <c r="A33" s="52"/>
      <c r="B33" s="52"/>
      <c r="C33" s="52"/>
      <c r="D33" s="52"/>
      <c r="E33" s="52"/>
      <c r="F33" s="52"/>
      <c r="G33" s="52"/>
    </row>
    <row r="34" spans="1:7">
      <c r="A34" s="53" t="s">
        <v>271</v>
      </c>
      <c r="B34" s="59"/>
      <c r="C34" s="59"/>
      <c r="D34" s="59"/>
      <c r="E34" s="59"/>
      <c r="F34" s="59"/>
      <c r="G34" s="59"/>
    </row>
    <row r="35" spans="1:7" ht="30">
      <c r="A35" s="55" t="s">
        <v>428</v>
      </c>
      <c r="B35" s="178">
        <v>0</v>
      </c>
      <c r="C35" s="173">
        <v>0</v>
      </c>
      <c r="D35" s="178">
        <v>0</v>
      </c>
      <c r="E35" s="173">
        <v>0</v>
      </c>
      <c r="F35" s="178">
        <v>0</v>
      </c>
      <c r="G35" s="178">
        <v>0</v>
      </c>
    </row>
    <row r="36" spans="1:7" ht="30">
      <c r="A36" s="55" t="s">
        <v>273</v>
      </c>
      <c r="B36" s="178">
        <v>0</v>
      </c>
      <c r="C36" s="173">
        <v>0</v>
      </c>
      <c r="D36" s="178">
        <v>0</v>
      </c>
      <c r="E36" s="173">
        <v>0</v>
      </c>
      <c r="F36" s="178">
        <v>0</v>
      </c>
      <c r="G36" s="178">
        <v>0</v>
      </c>
    </row>
    <row r="37" spans="1:7">
      <c r="A37" s="53" t="s">
        <v>429</v>
      </c>
      <c r="B37" s="132">
        <f t="shared" ref="B37:G37" si="8">B36+B35</f>
        <v>0</v>
      </c>
      <c r="C37" s="132">
        <f t="shared" si="8"/>
        <v>0</v>
      </c>
      <c r="D37" s="132">
        <f t="shared" si="8"/>
        <v>0</v>
      </c>
      <c r="E37" s="132">
        <f t="shared" si="8"/>
        <v>0</v>
      </c>
      <c r="F37" s="132">
        <f t="shared" si="8"/>
        <v>0</v>
      </c>
      <c r="G37" s="132">
        <f t="shared" si="8"/>
        <v>0</v>
      </c>
    </row>
    <row r="38" spans="1:7">
      <c r="A38" s="56"/>
      <c r="B38" s="13"/>
      <c r="C38" s="13"/>
      <c r="D38" s="13"/>
      <c r="E38" s="13"/>
      <c r="F38" s="13"/>
      <c r="G38" s="13"/>
    </row>
    <row r="39" spans="1:7" hidden="1">
      <c r="A39" s="7"/>
      <c r="B39" s="7"/>
      <c r="C39" s="7"/>
      <c r="D39" s="7"/>
      <c r="E39" s="7"/>
      <c r="F39" s="7"/>
      <c r="G39" s="7"/>
    </row>
    <row r="40" spans="1:7" hidden="1">
      <c r="A40" s="7"/>
      <c r="B40" s="7"/>
      <c r="C40" s="7"/>
      <c r="D40" s="7"/>
      <c r="E40" s="7"/>
      <c r="F40" s="7"/>
      <c r="G40" s="7"/>
    </row>
    <row r="41" spans="1:7" hidden="1">
      <c r="A41" s="7"/>
      <c r="B41" s="7"/>
      <c r="C41" s="7"/>
      <c r="D41" s="7"/>
      <c r="E41" s="7"/>
      <c r="F41" s="7"/>
      <c r="G41" s="7"/>
    </row>
    <row r="42" spans="1:7" hidden="1">
      <c r="A42" s="7"/>
      <c r="B42" s="7"/>
      <c r="C42" s="7"/>
      <c r="D42" s="7"/>
      <c r="E42" s="7"/>
      <c r="F42" s="7"/>
      <c r="G42" s="7"/>
    </row>
    <row r="43" spans="1:7" hidden="1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204390147.2393645</v>
      </c>
      <c r="Q2" s="18">
        <f>'Formato 7 a)'!C8</f>
        <v>210521851.65654546</v>
      </c>
      <c r="R2" s="18">
        <f>'Formato 7 a)'!D8</f>
        <v>216837507.20624182</v>
      </c>
      <c r="S2" s="18">
        <f>'Formato 7 a)'!E8</f>
        <v>223342632.42242908</v>
      </c>
      <c r="T2" s="18">
        <f>'Formato 7 a)'!F8</f>
        <v>230042911.39510199</v>
      </c>
      <c r="U2" s="18">
        <f>'Formato 7 a)'!G8</f>
        <v>236944198.73695505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18496966.247827791</v>
      </c>
      <c r="Q3" s="18">
        <f>'Formato 7 a)'!C9</f>
        <v>19051875.235262625</v>
      </c>
      <c r="R3" s="18">
        <f>'Formato 7 a)'!D9</f>
        <v>19623431.492320504</v>
      </c>
      <c r="S3" s="18">
        <f>'Formato 7 a)'!E9</f>
        <v>20212134.437090121</v>
      </c>
      <c r="T3" s="18">
        <f>'Formato 7 a)'!F9</f>
        <v>20818498.470202826</v>
      </c>
      <c r="U3" s="18">
        <f>'Formato 7 a)'!G9</f>
        <v>21443053.424308911</v>
      </c>
    </row>
    <row r="4" spans="1:21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5935333.6451957515</v>
      </c>
      <c r="Q5" s="18">
        <f>'Formato 7 a)'!C11</f>
        <v>6113393.6545516243</v>
      </c>
      <c r="R5" s="18">
        <f>'Formato 7 a)'!D11</f>
        <v>6296795.4641881734</v>
      </c>
      <c r="S5" s="18">
        <f>'Formato 7 a)'!E11</f>
        <v>6485699.3281138185</v>
      </c>
      <c r="T5" s="18">
        <f>'Formato 7 a)'!F11</f>
        <v>6680270.3079572329</v>
      </c>
      <c r="U5" s="18">
        <f>'Formato 7 a)'!G11</f>
        <v>6880678.4171959497</v>
      </c>
    </row>
    <row r="6" spans="1:21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26042176.086279787</v>
      </c>
      <c r="Q6" s="18">
        <f>'Formato 7 a)'!C12</f>
        <v>26823441.36886818</v>
      </c>
      <c r="R6" s="18">
        <f>'Formato 7 a)'!D12</f>
        <v>27628144.609934226</v>
      </c>
      <c r="S6" s="18">
        <f>'Formato 7 a)'!E12</f>
        <v>28456988.948232252</v>
      </c>
      <c r="T6" s="18">
        <f>'Formato 7 a)'!F12</f>
        <v>29310698.616679221</v>
      </c>
      <c r="U6" s="18">
        <f>'Formato 7 a)'!G12</f>
        <v>30190019.575179599</v>
      </c>
    </row>
    <row r="7" spans="1:21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4186141.0341500668</v>
      </c>
      <c r="Q7" s="18">
        <f>'Formato 7 a)'!C13</f>
        <v>4311725.2651745686</v>
      </c>
      <c r="R7" s="18">
        <f>'Formato 7 a)'!D13</f>
        <v>4441077.0231298059</v>
      </c>
      <c r="S7" s="18">
        <f>'Formato 7 a)'!E13</f>
        <v>4574309.3338237004</v>
      </c>
      <c r="T7" s="18">
        <f>'Formato 7 a)'!F13</f>
        <v>4711538.6138384119</v>
      </c>
      <c r="U7" s="18">
        <f>'Formato 7 a)'!G13</f>
        <v>4852884.7722535646</v>
      </c>
    </row>
    <row r="8" spans="1:21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2185202.9959111195</v>
      </c>
      <c r="Q8" s="18">
        <f>'Formato 7 a)'!C14</f>
        <v>2250759.085788453</v>
      </c>
      <c r="R8" s="18">
        <f>'Formato 7 a)'!D14</f>
        <v>2318281.8583621066</v>
      </c>
      <c r="S8" s="18">
        <f>'Formato 7 a)'!E14</f>
        <v>2387830.3141129697</v>
      </c>
      <c r="T8" s="18">
        <f>'Formato 7 a)'!F14</f>
        <v>2459465.2235363587</v>
      </c>
      <c r="U8" s="18">
        <f>'Formato 7 a)'!G14</f>
        <v>2533249.1802424495</v>
      </c>
    </row>
    <row r="9" spans="1:21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142282226.25</v>
      </c>
      <c r="Q10" s="18">
        <f>'Formato 7 a)'!C16</f>
        <v>146550693.03749999</v>
      </c>
      <c r="R10" s="18">
        <f>'Formato 7 a)'!D16</f>
        <v>150947213.82862499</v>
      </c>
      <c r="S10" s="18">
        <f>'Formato 7 a)'!E16</f>
        <v>155475630.24348375</v>
      </c>
      <c r="T10" s="18">
        <f>'Formato 7 a)'!F16</f>
        <v>160139899.15078828</v>
      </c>
      <c r="U10" s="18">
        <f>'Formato 7 a)'!G16</f>
        <v>164944096.12531194</v>
      </c>
    </row>
    <row r="11" spans="1:21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2797100.98</v>
      </c>
      <c r="Q11" s="18">
        <f>'Formato 7 a)'!C17</f>
        <v>2881014.0093999999</v>
      </c>
      <c r="R11" s="18">
        <f>'Formato 7 a)'!D17</f>
        <v>2967444.4296820001</v>
      </c>
      <c r="S11" s="18">
        <f>'Formato 7 a)'!E17</f>
        <v>3056467.7625724603</v>
      </c>
      <c r="T11" s="18">
        <f>'Formato 7 a)'!F17</f>
        <v>3148161.7954496341</v>
      </c>
      <c r="U11" s="18">
        <f>'Formato 7 a)'!G17</f>
        <v>3242606.649313123</v>
      </c>
    </row>
    <row r="12" spans="1:21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2465000</v>
      </c>
      <c r="Q14" s="18">
        <f>'Formato 7 a)'!C20</f>
        <v>2538950</v>
      </c>
      <c r="R14" s="18">
        <f>'Formato 7 a)'!D20</f>
        <v>2615118.5</v>
      </c>
      <c r="S14" s="18">
        <f>'Formato 7 a)'!E20</f>
        <v>2693572.0550000002</v>
      </c>
      <c r="T14" s="18">
        <f>'Formato 7 a)'!F20</f>
        <v>2774379.2166500003</v>
      </c>
      <c r="U14" s="18">
        <f>'Formato 7 a)'!G20</f>
        <v>2857610.5931495004</v>
      </c>
    </row>
    <row r="15" spans="1:21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204834893.73000002</v>
      </c>
      <c r="Q15" s="18">
        <f>'Formato 7 a)'!C22</f>
        <v>210979940.54190001</v>
      </c>
      <c r="R15" s="18">
        <f>'Formato 7 a)'!D22</f>
        <v>217309338.75815701</v>
      </c>
      <c r="S15" s="18">
        <f>'Formato 7 a)'!E22</f>
        <v>223828618.92090175</v>
      </c>
      <c r="T15" s="18">
        <f>'Formato 7 a)'!F22</f>
        <v>230543477.48852876</v>
      </c>
      <c r="U15" s="18">
        <f>'Formato 7 a)'!G22</f>
        <v>237459781.81318465</v>
      </c>
    </row>
    <row r="16" spans="1:21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158579958</v>
      </c>
      <c r="Q16" s="18">
        <f>'Formato 7 a)'!C23</f>
        <v>163337356.74000001</v>
      </c>
      <c r="R16" s="18">
        <f>'Formato 7 a)'!D23</f>
        <v>168237477.44220001</v>
      </c>
      <c r="S16" s="18">
        <f>'Formato 7 a)'!E23</f>
        <v>173284601.765466</v>
      </c>
      <c r="T16" s="18">
        <f>'Formato 7 a)'!F23</f>
        <v>178483139.81842998</v>
      </c>
      <c r="U16" s="18">
        <f>'Formato 7 a)'!G23</f>
        <v>183837634.01298288</v>
      </c>
    </row>
    <row r="17" spans="1:21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42698685.730000004</v>
      </c>
      <c r="Q17" s="18">
        <f>'Formato 7 a)'!C24</f>
        <v>43979646.301900007</v>
      </c>
      <c r="R17" s="18">
        <f>'Formato 7 a)'!D24</f>
        <v>45299035.69095701</v>
      </c>
      <c r="S17" s="18">
        <f>'Formato 7 a)'!E24</f>
        <v>46658006.761685722</v>
      </c>
      <c r="T17" s="18">
        <f>'Formato 7 a)'!F24</f>
        <v>48057746.964536294</v>
      </c>
      <c r="U17" s="18">
        <f>'Formato 7 a)'!G24</f>
        <v>49499479.373472385</v>
      </c>
    </row>
    <row r="18" spans="1:21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3556250</v>
      </c>
      <c r="Q20" s="18">
        <f>'Formato 7 a)'!C27</f>
        <v>3662937.5</v>
      </c>
      <c r="R20" s="18">
        <f>'Formato 7 a)'!D27</f>
        <v>3772825.625</v>
      </c>
      <c r="S20" s="18">
        <f>'Formato 7 a)'!E27</f>
        <v>3886010.3937500003</v>
      </c>
      <c r="T20" s="18">
        <f>'Formato 7 a)'!F27</f>
        <v>4002590.7055625003</v>
      </c>
      <c r="U20" s="18">
        <f>'Formato 7 a)'!G27</f>
        <v>4122668.4267293755</v>
      </c>
    </row>
    <row r="21" spans="1:21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409225040.96936452</v>
      </c>
      <c r="Q23" s="18">
        <f>'Formato 7 a)'!C32</f>
        <v>421501792.19844544</v>
      </c>
      <c r="R23" s="18">
        <f>'Formato 7 a)'!D32</f>
        <v>434146845.96439886</v>
      </c>
      <c r="S23" s="18">
        <f>'Formato 7 a)'!E32</f>
        <v>447171251.34333086</v>
      </c>
      <c r="T23" s="18">
        <f>'Formato 7 a)'!F32</f>
        <v>460586388.88363075</v>
      </c>
      <c r="U23" s="18">
        <f>'Formato 7 a)'!G32</f>
        <v>474403980.55013967</v>
      </c>
    </row>
    <row r="24" spans="1:21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>
      <c r="A1" s="245" t="s">
        <v>443</v>
      </c>
      <c r="B1" s="245"/>
      <c r="C1" s="245"/>
      <c r="D1" s="245"/>
      <c r="E1" s="245"/>
      <c r="F1" s="245"/>
      <c r="G1" s="245"/>
    </row>
    <row r="2" spans="1:7" customFormat="1">
      <c r="A2" s="227" t="str">
        <f>ENTIDAD</f>
        <v>Municipio de Valle de Santiago, Gobierno del Estado de Guanajuato</v>
      </c>
      <c r="B2" s="228"/>
      <c r="C2" s="228"/>
      <c r="D2" s="228"/>
      <c r="E2" s="228"/>
      <c r="F2" s="228"/>
      <c r="G2" s="229"/>
    </row>
    <row r="3" spans="1:7" customFormat="1">
      <c r="A3" s="230" t="s">
        <v>444</v>
      </c>
      <c r="B3" s="231"/>
      <c r="C3" s="231"/>
      <c r="D3" s="231"/>
      <c r="E3" s="231"/>
      <c r="F3" s="231"/>
      <c r="G3" s="232"/>
    </row>
    <row r="4" spans="1:7" customFormat="1">
      <c r="A4" s="230" t="s">
        <v>118</v>
      </c>
      <c r="B4" s="231"/>
      <c r="C4" s="231"/>
      <c r="D4" s="231"/>
      <c r="E4" s="231"/>
      <c r="F4" s="231"/>
      <c r="G4" s="232"/>
    </row>
    <row r="5" spans="1:7" customFormat="1">
      <c r="A5" s="230" t="s">
        <v>415</v>
      </c>
      <c r="B5" s="231"/>
      <c r="C5" s="231"/>
      <c r="D5" s="231"/>
      <c r="E5" s="231"/>
      <c r="F5" s="231"/>
      <c r="G5" s="232"/>
    </row>
    <row r="6" spans="1:7" customFormat="1">
      <c r="A6" s="257" t="s">
        <v>3134</v>
      </c>
      <c r="B6" s="49">
        <f>ANIO1P</f>
        <v>2019</v>
      </c>
      <c r="C6" s="255" t="str">
        <f>ANIO2P</f>
        <v>2020 (d)</v>
      </c>
      <c r="D6" s="255" t="str">
        <f>ANIO3P</f>
        <v>2021 (d)</v>
      </c>
      <c r="E6" s="255" t="str">
        <f>ANIO4P</f>
        <v>2022 (d)</v>
      </c>
      <c r="F6" s="255" t="str">
        <f>ANIO5P</f>
        <v>2023 (d)</v>
      </c>
      <c r="G6" s="255" t="str">
        <f>ANIO6P</f>
        <v>2024 (d)</v>
      </c>
    </row>
    <row r="7" spans="1:7" customFormat="1" ht="48" customHeight="1">
      <c r="A7" s="258"/>
      <c r="B7" s="76" t="s">
        <v>3284</v>
      </c>
      <c r="C7" s="256"/>
      <c r="D7" s="256"/>
      <c r="E7" s="256"/>
      <c r="F7" s="256"/>
      <c r="G7" s="256"/>
    </row>
    <row r="8" spans="1:7">
      <c r="A8" s="50" t="s">
        <v>445</v>
      </c>
      <c r="B8" s="162">
        <f t="shared" ref="B8:G8" si="0">SUM(B9:B17)</f>
        <v>204390147.24000001</v>
      </c>
      <c r="C8" s="162">
        <f t="shared" si="0"/>
        <v>210521851.65720004</v>
      </c>
      <c r="D8" s="162">
        <f t="shared" si="0"/>
        <v>216837507.20691603</v>
      </c>
      <c r="E8" s="162">
        <f t="shared" si="0"/>
        <v>223342632.42312351</v>
      </c>
      <c r="F8" s="162">
        <f t="shared" si="0"/>
        <v>230042911.39581722</v>
      </c>
      <c r="G8" s="162">
        <f t="shared" si="0"/>
        <v>236944198.73769176</v>
      </c>
    </row>
    <row r="9" spans="1:7">
      <c r="A9" s="51" t="s">
        <v>446</v>
      </c>
      <c r="B9" s="197">
        <v>96562594.762188211</v>
      </c>
      <c r="C9" s="198">
        <f>B9*1.03</f>
        <v>99459472.605053857</v>
      </c>
      <c r="D9" s="137">
        <f t="shared" ref="D9:G9" si="1">C9*1.03</f>
        <v>102443256.78320548</v>
      </c>
      <c r="E9" s="137">
        <f t="shared" si="1"/>
        <v>105516554.48670165</v>
      </c>
      <c r="F9" s="199">
        <f t="shared" si="1"/>
        <v>108682051.12130271</v>
      </c>
      <c r="G9" s="199">
        <f t="shared" si="1"/>
        <v>111942512.6549418</v>
      </c>
    </row>
    <row r="10" spans="1:7">
      <c r="A10" s="51" t="s">
        <v>447</v>
      </c>
      <c r="B10" s="197">
        <v>9126054.0120091885</v>
      </c>
      <c r="C10" s="198">
        <f t="shared" ref="C10:G17" si="2">B10*1.03</f>
        <v>9399835.6323694643</v>
      </c>
      <c r="D10" s="137">
        <f t="shared" si="2"/>
        <v>9681830.7013405487</v>
      </c>
      <c r="E10" s="137">
        <f t="shared" si="2"/>
        <v>9972285.6223807652</v>
      </c>
      <c r="F10" s="199">
        <f t="shared" si="2"/>
        <v>10271454.191052189</v>
      </c>
      <c r="G10" s="199">
        <f t="shared" si="2"/>
        <v>10579597.816783754</v>
      </c>
    </row>
    <row r="11" spans="1:7">
      <c r="A11" s="51" t="s">
        <v>448</v>
      </c>
      <c r="B11" s="197">
        <v>30683633.325765934</v>
      </c>
      <c r="C11" s="198">
        <f t="shared" si="2"/>
        <v>31604142.325538911</v>
      </c>
      <c r="D11" s="137">
        <f t="shared" si="2"/>
        <v>32552266.595305078</v>
      </c>
      <c r="E11" s="137">
        <f t="shared" si="2"/>
        <v>33528834.593164232</v>
      </c>
      <c r="F11" s="199">
        <f t="shared" si="2"/>
        <v>34534699.630959161</v>
      </c>
      <c r="G11" s="199">
        <f t="shared" si="2"/>
        <v>35570740.619887933</v>
      </c>
    </row>
    <row r="12" spans="1:7">
      <c r="A12" s="51" t="s">
        <v>449</v>
      </c>
      <c r="B12" s="197">
        <v>31788164.039226301</v>
      </c>
      <c r="C12" s="198">
        <f t="shared" si="2"/>
        <v>32741808.960403092</v>
      </c>
      <c r="D12" s="137">
        <f t="shared" si="2"/>
        <v>33724063.229215182</v>
      </c>
      <c r="E12" s="137">
        <f t="shared" si="2"/>
        <v>34735785.126091637</v>
      </c>
      <c r="F12" s="199">
        <f t="shared" si="2"/>
        <v>35777858.67987439</v>
      </c>
      <c r="G12" s="199">
        <f t="shared" si="2"/>
        <v>36851194.440270625</v>
      </c>
    </row>
    <row r="13" spans="1:7">
      <c r="A13" s="51" t="s">
        <v>450</v>
      </c>
      <c r="B13" s="197">
        <v>826764.54085813416</v>
      </c>
      <c r="C13" s="198">
        <f t="shared" si="2"/>
        <v>851567.47708387824</v>
      </c>
      <c r="D13" s="137">
        <f t="shared" si="2"/>
        <v>877114.50139639457</v>
      </c>
      <c r="E13" s="137">
        <f t="shared" si="2"/>
        <v>903427.93643828644</v>
      </c>
      <c r="F13" s="199">
        <f t="shared" si="2"/>
        <v>930530.77453143511</v>
      </c>
      <c r="G13" s="199">
        <f t="shared" si="2"/>
        <v>958446.69776737818</v>
      </c>
    </row>
    <row r="14" spans="1:7">
      <c r="A14" s="51" t="s">
        <v>451</v>
      </c>
      <c r="B14" s="197">
        <v>35402936.559952267</v>
      </c>
      <c r="C14" s="198">
        <f t="shared" si="2"/>
        <v>36465024.656750835</v>
      </c>
      <c r="D14" s="137">
        <f t="shared" si="2"/>
        <v>37558975.396453358</v>
      </c>
      <c r="E14" s="137">
        <f t="shared" si="2"/>
        <v>38685744.658346958</v>
      </c>
      <c r="F14" s="199">
        <f t="shared" si="2"/>
        <v>39846316.998097368</v>
      </c>
      <c r="G14" s="199">
        <f t="shared" si="2"/>
        <v>41041706.508040287</v>
      </c>
    </row>
    <row r="15" spans="1:7">
      <c r="A15" s="51" t="s">
        <v>452</v>
      </c>
      <c r="B15" s="197">
        <v>0</v>
      </c>
      <c r="C15" s="198">
        <f t="shared" si="2"/>
        <v>0</v>
      </c>
      <c r="D15" s="137">
        <f t="shared" si="2"/>
        <v>0</v>
      </c>
      <c r="E15" s="137">
        <f t="shared" si="2"/>
        <v>0</v>
      </c>
      <c r="F15" s="199">
        <f t="shared" si="2"/>
        <v>0</v>
      </c>
      <c r="G15" s="199">
        <f t="shared" si="2"/>
        <v>0</v>
      </c>
    </row>
    <row r="16" spans="1:7">
      <c r="A16" s="51" t="s">
        <v>453</v>
      </c>
      <c r="B16" s="197">
        <v>0</v>
      </c>
      <c r="C16" s="198">
        <f t="shared" si="2"/>
        <v>0</v>
      </c>
      <c r="D16" s="137">
        <f t="shared" si="2"/>
        <v>0</v>
      </c>
      <c r="E16" s="137">
        <f t="shared" si="2"/>
        <v>0</v>
      </c>
      <c r="F16" s="199">
        <f t="shared" si="2"/>
        <v>0</v>
      </c>
      <c r="G16" s="199">
        <f t="shared" si="2"/>
        <v>0</v>
      </c>
    </row>
    <row r="17" spans="1:7">
      <c r="A17" s="51" t="s">
        <v>454</v>
      </c>
      <c r="B17" s="200">
        <v>0</v>
      </c>
      <c r="C17" s="198">
        <f t="shared" si="2"/>
        <v>0</v>
      </c>
      <c r="D17" s="137">
        <f t="shared" si="2"/>
        <v>0</v>
      </c>
      <c r="E17" s="137">
        <f t="shared" si="2"/>
        <v>0</v>
      </c>
      <c r="F17" s="199">
        <f t="shared" si="2"/>
        <v>0</v>
      </c>
      <c r="G17" s="199">
        <f t="shared" si="2"/>
        <v>0</v>
      </c>
    </row>
    <row r="18" spans="1:7">
      <c r="A18" s="77"/>
      <c r="B18" s="52"/>
      <c r="C18" s="52"/>
      <c r="D18" s="52"/>
      <c r="E18" s="52"/>
      <c r="F18" s="52"/>
      <c r="G18" s="52"/>
    </row>
    <row r="19" spans="1:7">
      <c r="A19" s="53" t="s">
        <v>455</v>
      </c>
      <c r="B19" s="132">
        <f t="shared" ref="B19:G19" si="3">SUM(B20:B28)</f>
        <v>204834893.73000023</v>
      </c>
      <c r="C19" s="132">
        <f t="shared" si="3"/>
        <v>210979940.54190028</v>
      </c>
      <c r="D19" s="132">
        <f t="shared" si="3"/>
        <v>217309338.75815764</v>
      </c>
      <c r="E19" s="132">
        <f t="shared" si="3"/>
        <v>223828618.9209027</v>
      </c>
      <c r="F19" s="132">
        <f t="shared" si="3"/>
        <v>230543477.48852971</v>
      </c>
      <c r="G19" s="132">
        <f t="shared" si="3"/>
        <v>237459781.81318569</v>
      </c>
    </row>
    <row r="20" spans="1:7">
      <c r="A20" s="51" t="s">
        <v>446</v>
      </c>
      <c r="B20" s="197">
        <v>42477992.413582377</v>
      </c>
      <c r="C20" s="137">
        <f t="shared" ref="C20:G27" si="4">B20*1.03</f>
        <v>43752332.185989849</v>
      </c>
      <c r="D20" s="161">
        <f t="shared" si="4"/>
        <v>45064902.151569545</v>
      </c>
      <c r="E20" s="137">
        <f t="shared" si="4"/>
        <v>46416849.21611663</v>
      </c>
      <c r="F20" s="161">
        <f t="shared" si="4"/>
        <v>47809354.692600131</v>
      </c>
      <c r="G20" s="137">
        <f t="shared" si="4"/>
        <v>49243635.333378136</v>
      </c>
    </row>
    <row r="21" spans="1:7">
      <c r="A21" s="51" t="s">
        <v>447</v>
      </c>
      <c r="B21" s="197">
        <v>13789277.66495249</v>
      </c>
      <c r="C21" s="137">
        <f t="shared" si="4"/>
        <v>14202955.994901065</v>
      </c>
      <c r="D21" s="161">
        <f t="shared" si="4"/>
        <v>14629044.674748097</v>
      </c>
      <c r="E21" s="137">
        <f t="shared" si="4"/>
        <v>15067916.01499054</v>
      </c>
      <c r="F21" s="161">
        <f t="shared" si="4"/>
        <v>15519953.495440258</v>
      </c>
      <c r="G21" s="137">
        <f t="shared" si="4"/>
        <v>15985552.100303466</v>
      </c>
    </row>
    <row r="22" spans="1:7">
      <c r="A22" s="51" t="s">
        <v>448</v>
      </c>
      <c r="B22" s="197">
        <v>17869054.381847724</v>
      </c>
      <c r="C22" s="137">
        <f t="shared" si="4"/>
        <v>18405126.013303157</v>
      </c>
      <c r="D22" s="161">
        <f t="shared" si="4"/>
        <v>18957279.793702252</v>
      </c>
      <c r="E22" s="137">
        <f t="shared" si="4"/>
        <v>19525998.187513322</v>
      </c>
      <c r="F22" s="161">
        <f t="shared" si="4"/>
        <v>20111778.13313872</v>
      </c>
      <c r="G22" s="137">
        <f t="shared" si="4"/>
        <v>20715131.477132883</v>
      </c>
    </row>
    <row r="23" spans="1:7">
      <c r="A23" s="51" t="s">
        <v>449</v>
      </c>
      <c r="B23" s="197">
        <v>2416235.0202785335</v>
      </c>
      <c r="C23" s="137">
        <f t="shared" si="4"/>
        <v>2488722.0708868895</v>
      </c>
      <c r="D23" s="161">
        <f t="shared" si="4"/>
        <v>2563383.7330134963</v>
      </c>
      <c r="E23" s="137">
        <f t="shared" si="4"/>
        <v>2640285.2450039014</v>
      </c>
      <c r="F23" s="161">
        <f t="shared" si="4"/>
        <v>2719493.8023540187</v>
      </c>
      <c r="G23" s="137">
        <f t="shared" si="4"/>
        <v>2801078.6164246392</v>
      </c>
    </row>
    <row r="24" spans="1:7">
      <c r="A24" s="51" t="s">
        <v>450</v>
      </c>
      <c r="B24" s="197">
        <v>2457581.4550589239</v>
      </c>
      <c r="C24" s="137">
        <f t="shared" si="4"/>
        <v>2531308.8987106918</v>
      </c>
      <c r="D24" s="161">
        <f t="shared" si="4"/>
        <v>2607248.1656720126</v>
      </c>
      <c r="E24" s="137">
        <f t="shared" si="4"/>
        <v>2685465.6106421729</v>
      </c>
      <c r="F24" s="161">
        <f t="shared" si="4"/>
        <v>2766029.578961438</v>
      </c>
      <c r="G24" s="137">
        <f t="shared" si="4"/>
        <v>2849010.4663302815</v>
      </c>
    </row>
    <row r="25" spans="1:7">
      <c r="A25" s="51" t="s">
        <v>451</v>
      </c>
      <c r="B25" s="197">
        <f>122514159.726201+1310593.07</f>
        <v>123824752.79620099</v>
      </c>
      <c r="C25" s="137">
        <f>127539495.380087+60000</f>
        <v>127599495.380087</v>
      </c>
      <c r="D25" s="161">
        <f>131427480.24149+60000</f>
        <v>131487480.24149001</v>
      </c>
      <c r="E25" s="137">
        <f>135432104.648735+60000</f>
        <v>135492104.64873499</v>
      </c>
      <c r="F25" s="161">
        <f>139556867.788197+60000</f>
        <v>139616867.78819701</v>
      </c>
      <c r="G25" s="137">
        <f>143805373.821843+60000</f>
        <v>143865373.821843</v>
      </c>
    </row>
    <row r="26" spans="1:7">
      <c r="A26" s="51" t="s">
        <v>452</v>
      </c>
      <c r="B26" s="197">
        <v>0</v>
      </c>
      <c r="C26" s="137">
        <f t="shared" si="4"/>
        <v>0</v>
      </c>
      <c r="D26" s="161">
        <f t="shared" si="4"/>
        <v>0</v>
      </c>
      <c r="E26" s="137">
        <f t="shared" si="4"/>
        <v>0</v>
      </c>
      <c r="F26" s="161">
        <f t="shared" si="4"/>
        <v>0</v>
      </c>
      <c r="G26" s="137">
        <f t="shared" si="4"/>
        <v>0</v>
      </c>
    </row>
    <row r="27" spans="1:7">
      <c r="A27" s="51" t="s">
        <v>456</v>
      </c>
      <c r="B27" s="197">
        <v>0</v>
      </c>
      <c r="C27" s="137">
        <f t="shared" si="4"/>
        <v>0</v>
      </c>
      <c r="D27" s="161">
        <f t="shared" si="4"/>
        <v>0</v>
      </c>
      <c r="E27" s="137">
        <f t="shared" si="4"/>
        <v>0</v>
      </c>
      <c r="F27" s="161">
        <f t="shared" si="4"/>
        <v>0</v>
      </c>
      <c r="G27" s="137">
        <f t="shared" si="4"/>
        <v>0</v>
      </c>
    </row>
    <row r="28" spans="1:7">
      <c r="A28" s="51" t="s">
        <v>454</v>
      </c>
      <c r="B28" s="197">
        <f>3310593.06807921-1310593.07</f>
        <v>1999999.9980792098</v>
      </c>
      <c r="C28" s="137">
        <f>2059999.99802159-60000</f>
        <v>1999999.9980215901</v>
      </c>
      <c r="D28" s="161">
        <f>2059999.99796224-60000</f>
        <v>1999999.9979622399</v>
      </c>
      <c r="E28" s="137">
        <f>2059999.99790111-60000</f>
        <v>1999999.99790111</v>
      </c>
      <c r="F28" s="161">
        <f>2059999.99783814-60000</f>
        <v>1999999.99783814</v>
      </c>
      <c r="G28" s="137">
        <f>2059999.99777328-60000</f>
        <v>1999999.9977732799</v>
      </c>
    </row>
    <row r="29" spans="1:7">
      <c r="A29" s="52"/>
      <c r="B29" s="52"/>
      <c r="C29" s="52"/>
      <c r="D29" s="52"/>
      <c r="E29" s="52"/>
      <c r="F29" s="52"/>
      <c r="G29" s="52"/>
    </row>
    <row r="30" spans="1:7">
      <c r="A30" s="53" t="s">
        <v>457</v>
      </c>
      <c r="B30" s="132">
        <f t="shared" ref="B30:G30" si="5">B8+B19</f>
        <v>409225040.97000027</v>
      </c>
      <c r="C30" s="132">
        <f t="shared" si="5"/>
        <v>421501792.19910032</v>
      </c>
      <c r="D30" s="132">
        <f t="shared" si="5"/>
        <v>434146845.9650737</v>
      </c>
      <c r="E30" s="132">
        <f t="shared" si="5"/>
        <v>447171251.34402621</v>
      </c>
      <c r="F30" s="132">
        <f t="shared" si="5"/>
        <v>460586388.88434696</v>
      </c>
      <c r="G30" s="132">
        <f t="shared" si="5"/>
        <v>474403980.55087745</v>
      </c>
    </row>
    <row r="31" spans="1:7">
      <c r="A31" s="56"/>
      <c r="B31" s="56"/>
      <c r="C31" s="56"/>
      <c r="D31" s="56"/>
      <c r="E31" s="56"/>
      <c r="F31" s="56"/>
      <c r="G31" s="56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204390147.24000001</v>
      </c>
      <c r="Q2" s="18">
        <f>'Formato 7 b)'!C8</f>
        <v>210521851.65720004</v>
      </c>
      <c r="R2" s="18">
        <f>'Formato 7 b)'!D8</f>
        <v>216837507.20691603</v>
      </c>
      <c r="S2" s="18">
        <f>'Formato 7 b)'!E8</f>
        <v>223342632.42312351</v>
      </c>
      <c r="T2" s="18">
        <f>'Formato 7 b)'!F8</f>
        <v>230042911.39581722</v>
      </c>
      <c r="U2" s="18">
        <f>'Formato 7 b)'!G8</f>
        <v>236944198.73769176</v>
      </c>
    </row>
    <row r="3" spans="1:21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96562594.762188211</v>
      </c>
      <c r="Q3" s="18">
        <f>'Formato 7 b)'!C9</f>
        <v>99459472.605053857</v>
      </c>
      <c r="R3" s="18">
        <f>'Formato 7 b)'!D9</f>
        <v>102443256.78320548</v>
      </c>
      <c r="S3" s="18">
        <f>'Formato 7 b)'!E9</f>
        <v>105516554.48670165</v>
      </c>
      <c r="T3" s="18">
        <f>'Formato 7 b)'!F9</f>
        <v>108682051.12130271</v>
      </c>
      <c r="U3" s="18">
        <f>'Formato 7 b)'!G9</f>
        <v>111942512.6549418</v>
      </c>
    </row>
    <row r="4" spans="1:21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9126054.0120091885</v>
      </c>
      <c r="Q4" s="18">
        <f>'Formato 7 b)'!C10</f>
        <v>9399835.6323694643</v>
      </c>
      <c r="R4" s="18">
        <f>'Formato 7 b)'!D10</f>
        <v>9681830.7013405487</v>
      </c>
      <c r="S4" s="18">
        <f>'Formato 7 b)'!E10</f>
        <v>9972285.6223807652</v>
      </c>
      <c r="T4" s="18">
        <f>'Formato 7 b)'!F10</f>
        <v>10271454.191052189</v>
      </c>
      <c r="U4" s="18">
        <f>'Formato 7 b)'!G10</f>
        <v>10579597.816783754</v>
      </c>
    </row>
    <row r="5" spans="1:21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30683633.325765934</v>
      </c>
      <c r="Q5" s="18">
        <f>'Formato 7 b)'!C11</f>
        <v>31604142.325538911</v>
      </c>
      <c r="R5" s="18">
        <f>'Formato 7 b)'!D11</f>
        <v>32552266.595305078</v>
      </c>
      <c r="S5" s="18">
        <f>'Formato 7 b)'!E11</f>
        <v>33528834.593164232</v>
      </c>
      <c r="T5" s="18">
        <f>'Formato 7 b)'!F11</f>
        <v>34534699.630959161</v>
      </c>
      <c r="U5" s="18">
        <f>'Formato 7 b)'!G11</f>
        <v>35570740.619887933</v>
      </c>
    </row>
    <row r="6" spans="1:21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31788164.039226301</v>
      </c>
      <c r="Q6" s="18">
        <f>'Formato 7 b)'!C12</f>
        <v>32741808.960403092</v>
      </c>
      <c r="R6" s="18">
        <f>'Formato 7 b)'!D12</f>
        <v>33724063.229215182</v>
      </c>
      <c r="S6" s="18">
        <f>'Formato 7 b)'!E12</f>
        <v>34735785.126091637</v>
      </c>
      <c r="T6" s="18">
        <f>'Formato 7 b)'!F12</f>
        <v>35777858.67987439</v>
      </c>
      <c r="U6" s="18">
        <f>'Formato 7 b)'!G12</f>
        <v>36851194.440270625</v>
      </c>
    </row>
    <row r="7" spans="1:21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826764.54085813416</v>
      </c>
      <c r="Q7" s="18">
        <f>'Formato 7 b)'!C13</f>
        <v>851567.47708387824</v>
      </c>
      <c r="R7" s="18">
        <f>'Formato 7 b)'!D13</f>
        <v>877114.50139639457</v>
      </c>
      <c r="S7" s="18">
        <f>'Formato 7 b)'!E13</f>
        <v>903427.93643828644</v>
      </c>
      <c r="T7" s="18">
        <f>'Formato 7 b)'!F13</f>
        <v>930530.77453143511</v>
      </c>
      <c r="U7" s="18">
        <f>'Formato 7 b)'!G13</f>
        <v>958446.69776737818</v>
      </c>
    </row>
    <row r="8" spans="1:21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35402936.559952267</v>
      </c>
      <c r="Q8" s="18">
        <f>'Formato 7 b)'!C14</f>
        <v>36465024.656750835</v>
      </c>
      <c r="R8" s="18">
        <f>'Formato 7 b)'!D14</f>
        <v>37558975.396453358</v>
      </c>
      <c r="S8" s="18">
        <f>'Formato 7 b)'!E14</f>
        <v>38685744.658346958</v>
      </c>
      <c r="T8" s="18">
        <f>'Formato 7 b)'!F14</f>
        <v>39846316.998097368</v>
      </c>
      <c r="U8" s="18">
        <f>'Formato 7 b)'!G14</f>
        <v>41041706.508040287</v>
      </c>
    </row>
    <row r="9" spans="1:21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204834893.73000023</v>
      </c>
      <c r="Q12" s="18">
        <f>'Formato 7 b)'!C19</f>
        <v>210979940.54190028</v>
      </c>
      <c r="R12" s="18">
        <f>'Formato 7 b)'!D19</f>
        <v>217309338.75815764</v>
      </c>
      <c r="S12" s="18">
        <f>'Formato 7 b)'!E19</f>
        <v>223828618.9209027</v>
      </c>
      <c r="T12" s="18">
        <f>'Formato 7 b)'!F19</f>
        <v>230543477.48852971</v>
      </c>
      <c r="U12" s="18">
        <f>'Formato 7 b)'!G19</f>
        <v>237459781.81318569</v>
      </c>
    </row>
    <row r="13" spans="1:21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42477992.413582377</v>
      </c>
      <c r="Q13" s="18">
        <f>'Formato 7 b)'!C20</f>
        <v>43752332.185989849</v>
      </c>
      <c r="R13" s="18">
        <f>'Formato 7 b)'!D20</f>
        <v>45064902.151569545</v>
      </c>
      <c r="S13" s="18">
        <f>'Formato 7 b)'!E20</f>
        <v>46416849.21611663</v>
      </c>
      <c r="T13" s="18">
        <f>'Formato 7 b)'!F20</f>
        <v>47809354.692600131</v>
      </c>
      <c r="U13" s="18">
        <f>'Formato 7 b)'!G20</f>
        <v>49243635.333378136</v>
      </c>
    </row>
    <row r="14" spans="1:21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13789277.66495249</v>
      </c>
      <c r="Q14" s="18">
        <f>'Formato 7 b)'!C21</f>
        <v>14202955.994901065</v>
      </c>
      <c r="R14" s="18">
        <f>'Formato 7 b)'!D21</f>
        <v>14629044.674748097</v>
      </c>
      <c r="S14" s="18">
        <f>'Formato 7 b)'!E21</f>
        <v>15067916.01499054</v>
      </c>
      <c r="T14" s="18">
        <f>'Formato 7 b)'!F21</f>
        <v>15519953.495440258</v>
      </c>
      <c r="U14" s="18">
        <f>'Formato 7 b)'!G21</f>
        <v>15985552.100303466</v>
      </c>
    </row>
    <row r="15" spans="1:21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17869054.381847724</v>
      </c>
      <c r="Q15" s="18">
        <f>'Formato 7 b)'!C22</f>
        <v>18405126.013303157</v>
      </c>
      <c r="R15" s="18">
        <f>'Formato 7 b)'!D22</f>
        <v>18957279.793702252</v>
      </c>
      <c r="S15" s="18">
        <f>'Formato 7 b)'!E22</f>
        <v>19525998.187513322</v>
      </c>
      <c r="T15" s="18">
        <f>'Formato 7 b)'!F22</f>
        <v>20111778.13313872</v>
      </c>
      <c r="U15" s="18">
        <f>'Formato 7 b)'!G22</f>
        <v>20715131.477132883</v>
      </c>
    </row>
    <row r="16" spans="1:21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2416235.0202785335</v>
      </c>
      <c r="Q16" s="18">
        <f>'Formato 7 b)'!C23</f>
        <v>2488722.0708868895</v>
      </c>
      <c r="R16" s="18">
        <f>'Formato 7 b)'!D23</f>
        <v>2563383.7330134963</v>
      </c>
      <c r="S16" s="18">
        <f>'Formato 7 b)'!E23</f>
        <v>2640285.2450039014</v>
      </c>
      <c r="T16" s="18">
        <f>'Formato 7 b)'!F23</f>
        <v>2719493.8023540187</v>
      </c>
      <c r="U16" s="18">
        <f>'Formato 7 b)'!G23</f>
        <v>2801078.6164246392</v>
      </c>
    </row>
    <row r="17" spans="1:21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2457581.4550589239</v>
      </c>
      <c r="Q17" s="18">
        <f>'Formato 7 b)'!C24</f>
        <v>2531308.8987106918</v>
      </c>
      <c r="R17" s="18">
        <f>'Formato 7 b)'!D24</f>
        <v>2607248.1656720126</v>
      </c>
      <c r="S17" s="18">
        <f>'Formato 7 b)'!E24</f>
        <v>2685465.6106421729</v>
      </c>
      <c r="T17" s="18">
        <f>'Formato 7 b)'!F24</f>
        <v>2766029.578961438</v>
      </c>
      <c r="U17" s="18">
        <f>'Formato 7 b)'!G24</f>
        <v>2849010.4663302815</v>
      </c>
    </row>
    <row r="18" spans="1:21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123824752.79620099</v>
      </c>
      <c r="Q18" s="18">
        <f>'Formato 7 b)'!C25</f>
        <v>127599495.380087</v>
      </c>
      <c r="R18" s="18">
        <f>'Formato 7 b)'!D25</f>
        <v>131487480.24149001</v>
      </c>
      <c r="S18" s="18">
        <f>'Formato 7 b)'!E25</f>
        <v>135492104.64873499</v>
      </c>
      <c r="T18" s="18">
        <f>'Formato 7 b)'!F25</f>
        <v>139616867.78819701</v>
      </c>
      <c r="U18" s="18">
        <f>'Formato 7 b)'!G25</f>
        <v>143865373.821843</v>
      </c>
    </row>
    <row r="19" spans="1:21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1999999.9980792098</v>
      </c>
      <c r="Q21" s="18">
        <f>'Formato 7 b)'!C28</f>
        <v>1999999.9980215901</v>
      </c>
      <c r="R21" s="18">
        <f>'Formato 7 b)'!D28</f>
        <v>1999999.9979622399</v>
      </c>
      <c r="S21" s="18">
        <f>'Formato 7 b)'!E28</f>
        <v>1999999.99790111</v>
      </c>
      <c r="T21" s="18">
        <f>'Formato 7 b)'!F28</f>
        <v>1999999.99783814</v>
      </c>
      <c r="U21" s="18">
        <f>'Formato 7 b)'!G28</f>
        <v>1999999.9977732799</v>
      </c>
    </row>
    <row r="22" spans="1:21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409225040.97000027</v>
      </c>
      <c r="Q22" s="18">
        <f>'Formato 7 b)'!C30</f>
        <v>421501792.19910032</v>
      </c>
      <c r="R22" s="18">
        <f>'Formato 7 b)'!D30</f>
        <v>434146845.9650737</v>
      </c>
      <c r="S22" s="18">
        <f>'Formato 7 b)'!E30</f>
        <v>447171251.34402621</v>
      </c>
      <c r="T22" s="18">
        <f>'Formato 7 b)'!F30</f>
        <v>460586388.88434696</v>
      </c>
      <c r="U22" s="18">
        <f>'Formato 7 b)'!G30</f>
        <v>474403980.55087745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47"/>
  <sheetViews>
    <sheetView showGridLines="0" zoomScale="90" zoomScaleNormal="90" workbookViewId="0">
      <selection sqref="A1:G1"/>
    </sheetView>
  </sheetViews>
  <sheetFormatPr baseColWidth="10" defaultColWidth="0" defaultRowHeight="15" zeroHeight="1"/>
  <cols>
    <col min="1" max="1" width="88.140625" customWidth="1"/>
    <col min="2" max="7" width="20.7109375" customWidth="1"/>
    <col min="8" max="16384" width="10.85546875" hidden="1"/>
  </cols>
  <sheetData>
    <row r="1" spans="1:7" s="79" customFormat="1" ht="37.5" customHeight="1">
      <c r="A1" s="245" t="s">
        <v>458</v>
      </c>
      <c r="B1" s="245"/>
      <c r="C1" s="245"/>
      <c r="D1" s="245"/>
      <c r="E1" s="245"/>
      <c r="F1" s="245"/>
      <c r="G1" s="245"/>
    </row>
    <row r="2" spans="1:7">
      <c r="A2" s="227" t="str">
        <f>ENTIDAD</f>
        <v>Municipio de Valle de Santiago, Gobierno del Estado de Guanajuato</v>
      </c>
      <c r="B2" s="228"/>
      <c r="C2" s="228"/>
      <c r="D2" s="228"/>
      <c r="E2" s="228"/>
      <c r="F2" s="228"/>
      <c r="G2" s="229"/>
    </row>
    <row r="3" spans="1:7">
      <c r="A3" s="230" t="s">
        <v>459</v>
      </c>
      <c r="B3" s="231"/>
      <c r="C3" s="231"/>
      <c r="D3" s="231"/>
      <c r="E3" s="231"/>
      <c r="F3" s="231"/>
      <c r="G3" s="232"/>
    </row>
    <row r="4" spans="1:7">
      <c r="A4" s="236" t="s">
        <v>118</v>
      </c>
      <c r="B4" s="237"/>
      <c r="C4" s="237"/>
      <c r="D4" s="237"/>
      <c r="E4" s="237"/>
      <c r="F4" s="237"/>
      <c r="G4" s="238"/>
    </row>
    <row r="5" spans="1:7">
      <c r="A5" s="262" t="s">
        <v>3281</v>
      </c>
      <c r="B5" s="260" t="str">
        <f>ANIO5R</f>
        <v>2013 ¹ (c)</v>
      </c>
      <c r="C5" s="260" t="str">
        <f>ANIO4R</f>
        <v>2014 ¹ (c)</v>
      </c>
      <c r="D5" s="260" t="str">
        <f>ANIO3R</f>
        <v>2015 ¹ (c)</v>
      </c>
      <c r="E5" s="260" t="str">
        <f>ANIO2R</f>
        <v>2016 ¹ (c)</v>
      </c>
      <c r="F5" s="260" t="str">
        <f>ANIO1R</f>
        <v>2017 ¹ (c)</v>
      </c>
      <c r="G5" s="49">
        <f>ANIO_INFORME</f>
        <v>2018</v>
      </c>
    </row>
    <row r="6" spans="1:7" ht="32.1" customHeight="1">
      <c r="A6" s="263"/>
      <c r="B6" s="261"/>
      <c r="C6" s="261"/>
      <c r="D6" s="261"/>
      <c r="E6" s="261"/>
      <c r="F6" s="261"/>
      <c r="G6" s="76" t="s">
        <v>3287</v>
      </c>
    </row>
    <row r="7" spans="1:7">
      <c r="A7" s="50" t="s">
        <v>460</v>
      </c>
      <c r="B7" s="162">
        <f t="shared" ref="B7:G7" si="0">SUM(B8:B19)</f>
        <v>148844515.38</v>
      </c>
      <c r="C7" s="162">
        <f t="shared" si="0"/>
        <v>162263940.93000001</v>
      </c>
      <c r="D7" s="162">
        <f t="shared" si="0"/>
        <v>154959780.27999997</v>
      </c>
      <c r="E7" s="162">
        <f t="shared" si="0"/>
        <v>175786371.61000001</v>
      </c>
      <c r="F7" s="162">
        <f t="shared" si="0"/>
        <v>187988678.62000003</v>
      </c>
      <c r="G7" s="162">
        <f t="shared" si="0"/>
        <v>154197668.78999999</v>
      </c>
    </row>
    <row r="8" spans="1:7">
      <c r="A8" s="51" t="s">
        <v>461</v>
      </c>
      <c r="B8" s="137">
        <v>13298126.51</v>
      </c>
      <c r="C8" s="137">
        <v>13176918.470000001</v>
      </c>
      <c r="D8" s="161">
        <v>15001560.93</v>
      </c>
      <c r="E8" s="137">
        <v>15040551.369999999</v>
      </c>
      <c r="F8" s="137">
        <v>17418028.440000001</v>
      </c>
      <c r="G8" s="130">
        <v>16438679.23</v>
      </c>
    </row>
    <row r="9" spans="1:7">
      <c r="A9" s="51" t="s">
        <v>462</v>
      </c>
      <c r="B9" s="137">
        <v>0</v>
      </c>
      <c r="C9" s="137">
        <v>0</v>
      </c>
      <c r="D9" s="161">
        <v>0</v>
      </c>
      <c r="E9" s="137">
        <v>0</v>
      </c>
      <c r="F9" s="137">
        <v>0</v>
      </c>
      <c r="G9" s="130">
        <v>0</v>
      </c>
    </row>
    <row r="10" spans="1:7">
      <c r="A10" s="51" t="s">
        <v>463</v>
      </c>
      <c r="B10" s="137">
        <v>710788.17</v>
      </c>
      <c r="C10" s="137">
        <v>385542</v>
      </c>
      <c r="D10" s="161">
        <v>142005</v>
      </c>
      <c r="E10" s="137">
        <v>187717</v>
      </c>
      <c r="F10" s="137">
        <v>304400</v>
      </c>
      <c r="G10" s="130">
        <v>5262130.46</v>
      </c>
    </row>
    <row r="11" spans="1:7">
      <c r="A11" s="51" t="s">
        <v>464</v>
      </c>
      <c r="B11" s="137">
        <v>10444354.550000001</v>
      </c>
      <c r="C11" s="137">
        <v>10209496.880000001</v>
      </c>
      <c r="D11" s="161">
        <v>11396868.09</v>
      </c>
      <c r="E11" s="137">
        <v>20329496.73</v>
      </c>
      <c r="F11" s="137">
        <v>23896599.329999998</v>
      </c>
      <c r="G11" s="130">
        <v>16542201.880000001</v>
      </c>
    </row>
    <row r="12" spans="1:7">
      <c r="A12" s="51" t="s">
        <v>465</v>
      </c>
      <c r="B12" s="137">
        <v>7611388.4400000004</v>
      </c>
      <c r="C12" s="137">
        <v>2843167.21</v>
      </c>
      <c r="D12" s="161">
        <v>2187891.75</v>
      </c>
      <c r="E12" s="137">
        <v>2751825.94</v>
      </c>
      <c r="F12" s="137">
        <v>3596206.82</v>
      </c>
      <c r="G12" s="130">
        <v>3201186.06</v>
      </c>
    </row>
    <row r="13" spans="1:7">
      <c r="A13" s="54" t="s">
        <v>466</v>
      </c>
      <c r="B13" s="137">
        <v>6300906.7699999996</v>
      </c>
      <c r="C13" s="137">
        <v>6199653.6699999999</v>
      </c>
      <c r="D13" s="161">
        <v>2103030.7200000002</v>
      </c>
      <c r="E13" s="137">
        <v>2643629.5099999998</v>
      </c>
      <c r="F13" s="137">
        <v>1771060.76</v>
      </c>
      <c r="G13" s="130">
        <v>1038806.91</v>
      </c>
    </row>
    <row r="14" spans="1:7">
      <c r="A14" s="51" t="s">
        <v>467</v>
      </c>
      <c r="B14" s="137">
        <v>0</v>
      </c>
      <c r="C14" s="137">
        <v>0</v>
      </c>
      <c r="D14" s="161">
        <v>0</v>
      </c>
      <c r="E14" s="137">
        <v>0</v>
      </c>
      <c r="F14" s="137">
        <v>0</v>
      </c>
      <c r="G14" s="165">
        <v>0</v>
      </c>
    </row>
    <row r="15" spans="1:7">
      <c r="A15" s="51" t="s">
        <v>468</v>
      </c>
      <c r="B15" s="137">
        <v>96549159.440000013</v>
      </c>
      <c r="C15" s="137">
        <v>103430419.00999999</v>
      </c>
      <c r="D15" s="161">
        <v>108760072.39999999</v>
      </c>
      <c r="E15" s="137">
        <v>123127586.30000001</v>
      </c>
      <c r="F15" s="137">
        <v>133446883.19000001</v>
      </c>
      <c r="G15" s="161">
        <v>108012354.72999999</v>
      </c>
    </row>
    <row r="16" spans="1:7">
      <c r="A16" s="51" t="s">
        <v>469</v>
      </c>
      <c r="B16" s="137">
        <v>1919002.4800000002</v>
      </c>
      <c r="C16" s="137">
        <v>1760768.35</v>
      </c>
      <c r="D16" s="161">
        <v>1951515.7599999998</v>
      </c>
      <c r="E16" s="137">
        <v>2406384.89</v>
      </c>
      <c r="F16" s="137">
        <v>2715618.94</v>
      </c>
      <c r="G16" s="130">
        <v>2237309.52</v>
      </c>
    </row>
    <row r="17" spans="1:7">
      <c r="A17" s="51" t="s">
        <v>3291</v>
      </c>
      <c r="B17" s="137">
        <v>0</v>
      </c>
      <c r="C17" s="137">
        <v>0</v>
      </c>
      <c r="D17" s="161">
        <v>0</v>
      </c>
      <c r="E17" s="137">
        <v>0</v>
      </c>
      <c r="F17" s="137">
        <v>0</v>
      </c>
      <c r="G17" s="165">
        <v>0</v>
      </c>
    </row>
    <row r="18" spans="1:7">
      <c r="A18" s="51" t="s">
        <v>470</v>
      </c>
      <c r="B18" s="137">
        <v>736278</v>
      </c>
      <c r="C18" s="137">
        <v>11054934.279999999</v>
      </c>
      <c r="D18" s="161">
        <v>3936848.66</v>
      </c>
      <c r="E18" s="137">
        <v>2953816.31</v>
      </c>
      <c r="F18" s="137">
        <v>2739878.15</v>
      </c>
      <c r="G18" s="130">
        <v>1465000</v>
      </c>
    </row>
    <row r="19" spans="1:7">
      <c r="A19" s="51" t="s">
        <v>471</v>
      </c>
      <c r="B19" s="137">
        <v>11274511.02</v>
      </c>
      <c r="C19" s="137">
        <v>13203041.059999999</v>
      </c>
      <c r="D19" s="161">
        <v>9479986.9699999988</v>
      </c>
      <c r="E19" s="137">
        <v>6345363.5600000005</v>
      </c>
      <c r="F19" s="163">
        <v>2100002.9900000002</v>
      </c>
      <c r="G19" s="130">
        <v>0</v>
      </c>
    </row>
    <row r="20" spans="1:7">
      <c r="A20" s="52"/>
      <c r="B20" s="52"/>
      <c r="C20" s="52"/>
      <c r="D20" s="52"/>
      <c r="E20" s="52"/>
      <c r="F20" s="52"/>
      <c r="G20" s="52"/>
    </row>
    <row r="21" spans="1:7">
      <c r="A21" s="53" t="s">
        <v>477</v>
      </c>
      <c r="B21" s="132">
        <f t="shared" ref="B21:G21" si="1">SUM(B22:B26)</f>
        <v>198798029.09999996</v>
      </c>
      <c r="C21" s="132">
        <f t="shared" si="1"/>
        <v>233602705.50999999</v>
      </c>
      <c r="D21" s="132">
        <f t="shared" si="1"/>
        <v>232956323.80000001</v>
      </c>
      <c r="E21" s="132">
        <f t="shared" si="1"/>
        <v>258165757.25999999</v>
      </c>
      <c r="F21" s="132">
        <f t="shared" si="1"/>
        <v>233008331.42000002</v>
      </c>
      <c r="G21" s="132">
        <f t="shared" si="1"/>
        <v>160739972.38000003</v>
      </c>
    </row>
    <row r="22" spans="1:7">
      <c r="A22" s="51" t="s">
        <v>472</v>
      </c>
      <c r="B22" s="137">
        <v>125559365</v>
      </c>
      <c r="C22" s="137">
        <v>133443569</v>
      </c>
      <c r="D22" s="161">
        <v>134469574</v>
      </c>
      <c r="E22" s="137">
        <v>139626306</v>
      </c>
      <c r="F22" s="137">
        <v>151367358</v>
      </c>
      <c r="G22" s="130">
        <v>129900330</v>
      </c>
    </row>
    <row r="23" spans="1:7">
      <c r="A23" s="51" t="s">
        <v>473</v>
      </c>
      <c r="B23" s="137">
        <v>59685224.709999993</v>
      </c>
      <c r="C23" s="137">
        <v>73192823.769999996</v>
      </c>
      <c r="D23" s="161">
        <v>33020786.050000001</v>
      </c>
      <c r="E23" s="137">
        <v>72269216.909999996</v>
      </c>
      <c r="F23" s="137">
        <v>77474589.400000006</v>
      </c>
      <c r="G23" s="130">
        <v>28709930.42000002</v>
      </c>
    </row>
    <row r="24" spans="1:7">
      <c r="A24" s="51" t="s">
        <v>474</v>
      </c>
      <c r="B24" s="137">
        <v>0</v>
      </c>
      <c r="C24" s="137">
        <v>0</v>
      </c>
      <c r="D24" s="161">
        <v>0</v>
      </c>
      <c r="E24" s="137">
        <v>0</v>
      </c>
      <c r="F24" s="137">
        <v>0</v>
      </c>
      <c r="G24" s="130">
        <v>0</v>
      </c>
    </row>
    <row r="25" spans="1:7">
      <c r="A25" s="51" t="s">
        <v>475</v>
      </c>
      <c r="B25" s="137">
        <v>0</v>
      </c>
      <c r="C25" s="137">
        <v>0</v>
      </c>
      <c r="D25" s="161">
        <v>0</v>
      </c>
      <c r="E25" s="137">
        <v>0</v>
      </c>
      <c r="F25" s="137">
        <v>0</v>
      </c>
      <c r="G25" s="130">
        <v>0</v>
      </c>
    </row>
    <row r="26" spans="1:7">
      <c r="A26" s="51" t="s">
        <v>476</v>
      </c>
      <c r="B26" s="137">
        <v>13553439.390000001</v>
      </c>
      <c r="C26" s="137">
        <v>26966312.739999998</v>
      </c>
      <c r="D26" s="161">
        <v>65465963.75</v>
      </c>
      <c r="E26" s="137">
        <v>46270234.350000001</v>
      </c>
      <c r="F26" s="137">
        <v>4166384.02</v>
      </c>
      <c r="G26" s="130">
        <v>2129711.96</v>
      </c>
    </row>
    <row r="27" spans="1:7">
      <c r="A27" s="52"/>
      <c r="B27" s="52"/>
      <c r="C27" s="52"/>
      <c r="D27" s="52"/>
      <c r="E27" s="52"/>
      <c r="F27" s="52"/>
      <c r="G27" s="52"/>
    </row>
    <row r="28" spans="1:7">
      <c r="A28" s="53" t="s">
        <v>478</v>
      </c>
      <c r="B28" s="132">
        <f t="shared" ref="B28:G28" si="2">B29</f>
        <v>0</v>
      </c>
      <c r="C28" s="132">
        <f t="shared" si="2"/>
        <v>0</v>
      </c>
      <c r="D28" s="132">
        <f t="shared" si="2"/>
        <v>0</v>
      </c>
      <c r="E28" s="132">
        <f t="shared" si="2"/>
        <v>0</v>
      </c>
      <c r="F28" s="132">
        <f t="shared" si="2"/>
        <v>0</v>
      </c>
      <c r="G28" s="132">
        <f t="shared" si="2"/>
        <v>0</v>
      </c>
    </row>
    <row r="29" spans="1:7">
      <c r="A29" s="51" t="s">
        <v>269</v>
      </c>
      <c r="B29" s="137">
        <v>0</v>
      </c>
      <c r="C29" s="137">
        <v>0</v>
      </c>
      <c r="D29" s="161">
        <v>0</v>
      </c>
      <c r="E29" s="137">
        <v>0</v>
      </c>
      <c r="F29" s="137">
        <v>0</v>
      </c>
      <c r="G29" s="130">
        <v>0</v>
      </c>
    </row>
    <row r="30" spans="1:7">
      <c r="A30" s="52"/>
      <c r="B30" s="52"/>
      <c r="C30" s="52"/>
      <c r="D30" s="52"/>
      <c r="E30" s="52"/>
      <c r="F30" s="52"/>
      <c r="G30" s="52"/>
    </row>
    <row r="31" spans="1:7">
      <c r="A31" s="53" t="s">
        <v>479</v>
      </c>
      <c r="B31" s="132">
        <f t="shared" ref="B31:G31" si="3">B7+B21+B28</f>
        <v>347642544.47999996</v>
      </c>
      <c r="C31" s="132">
        <f t="shared" si="3"/>
        <v>395866646.44</v>
      </c>
      <c r="D31" s="132">
        <f t="shared" si="3"/>
        <v>387916104.07999998</v>
      </c>
      <c r="E31" s="132">
        <f t="shared" si="3"/>
        <v>433952128.87</v>
      </c>
      <c r="F31" s="132">
        <f t="shared" si="3"/>
        <v>420997010.04000008</v>
      </c>
      <c r="G31" s="132">
        <f t="shared" si="3"/>
        <v>314937641.17000002</v>
      </c>
    </row>
    <row r="32" spans="1:7">
      <c r="A32" s="52"/>
      <c r="B32" s="52"/>
      <c r="C32" s="52"/>
      <c r="D32" s="52"/>
      <c r="E32" s="52"/>
      <c r="F32" s="52"/>
      <c r="G32" s="52"/>
    </row>
    <row r="33" spans="1:7">
      <c r="A33" s="53" t="s">
        <v>271</v>
      </c>
      <c r="B33" s="52"/>
      <c r="C33" s="52"/>
      <c r="D33" s="52"/>
      <c r="E33" s="52"/>
      <c r="F33" s="52"/>
      <c r="G33" s="52"/>
    </row>
    <row r="34" spans="1:7" ht="30">
      <c r="A34" s="55" t="s">
        <v>428</v>
      </c>
      <c r="B34" s="137">
        <v>0</v>
      </c>
      <c r="C34" s="137">
        <v>0</v>
      </c>
      <c r="D34" s="161">
        <v>0</v>
      </c>
      <c r="E34" s="137">
        <v>0</v>
      </c>
      <c r="F34" s="137">
        <v>8024829.0700000003</v>
      </c>
      <c r="G34" s="130">
        <v>33814788.579999998</v>
      </c>
    </row>
    <row r="35" spans="1:7" ht="30">
      <c r="A35" s="55" t="s">
        <v>480</v>
      </c>
      <c r="B35" s="137">
        <v>0</v>
      </c>
      <c r="C35" s="137">
        <v>0</v>
      </c>
      <c r="D35" s="161">
        <v>0</v>
      </c>
      <c r="E35" s="137">
        <v>0</v>
      </c>
      <c r="F35" s="164">
        <v>68863129.409999996</v>
      </c>
      <c r="G35" s="130">
        <v>110636987.33</v>
      </c>
    </row>
    <row r="36" spans="1:7">
      <c r="A36" s="53" t="s">
        <v>481</v>
      </c>
      <c r="B36" s="132">
        <f t="shared" ref="B36:G36" si="4">B34+B35</f>
        <v>0</v>
      </c>
      <c r="C36" s="132">
        <f t="shared" si="4"/>
        <v>0</v>
      </c>
      <c r="D36" s="132">
        <f t="shared" si="4"/>
        <v>0</v>
      </c>
      <c r="E36" s="132">
        <f t="shared" si="4"/>
        <v>0</v>
      </c>
      <c r="F36" s="132">
        <f t="shared" si="4"/>
        <v>76887958.479999989</v>
      </c>
      <c r="G36" s="132">
        <f t="shared" si="4"/>
        <v>144451775.91</v>
      </c>
    </row>
    <row r="37" spans="1:7">
      <c r="A37" s="62"/>
      <c r="B37" s="62"/>
      <c r="C37" s="62"/>
      <c r="D37" s="62"/>
      <c r="E37" s="62"/>
      <c r="F37" s="62"/>
      <c r="G37" s="62"/>
    </row>
    <row r="38" spans="1:7">
      <c r="A38" s="78"/>
    </row>
    <row r="39" spans="1:7" ht="15" customHeight="1">
      <c r="A39" s="259" t="s">
        <v>3285</v>
      </c>
      <c r="B39" s="259"/>
      <c r="C39" s="259"/>
      <c r="D39" s="259"/>
      <c r="E39" s="259"/>
      <c r="F39" s="259"/>
      <c r="G39" s="259"/>
    </row>
    <row r="40" spans="1:7" ht="15" customHeight="1">
      <c r="A40" s="259" t="s">
        <v>3286</v>
      </c>
      <c r="B40" s="259"/>
      <c r="C40" s="259"/>
      <c r="D40" s="259"/>
      <c r="E40" s="259"/>
      <c r="F40" s="259"/>
      <c r="G40" s="259"/>
    </row>
    <row r="41" spans="1:7" hidden="1"/>
    <row r="42" spans="1:7" ht="15" hidden="1" customHeight="1"/>
    <row r="43" spans="1:7" ht="15" hidden="1" customHeight="1"/>
    <row r="44" spans="1:7" ht="15" hidden="1" customHeight="1"/>
    <row r="45" spans="1:7" ht="15" hidden="1" customHeight="1"/>
    <row r="46" spans="1:7" ht="15" hidden="1" customHeight="1"/>
    <row r="47" spans="1:7" ht="15.75" hidden="1" customHeight="1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148844515.38</v>
      </c>
      <c r="Q2" s="18">
        <f>'Formato 7 c)'!C7</f>
        <v>162263940.93000001</v>
      </c>
      <c r="R2" s="18">
        <f>'Formato 7 c)'!D7</f>
        <v>154959780.27999997</v>
      </c>
      <c r="S2" s="18">
        <f>'Formato 7 c)'!E7</f>
        <v>175786371.61000001</v>
      </c>
      <c r="T2" s="18">
        <f>'Formato 7 c)'!F7</f>
        <v>187988678.62000003</v>
      </c>
      <c r="U2" s="18">
        <f>'Formato 7 c)'!G7</f>
        <v>154197668.78999999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13298126.51</v>
      </c>
      <c r="Q3" s="18">
        <f>'Formato 7 c)'!C8</f>
        <v>13176918.470000001</v>
      </c>
      <c r="R3" s="18">
        <f>'Formato 7 c)'!D8</f>
        <v>15001560.93</v>
      </c>
      <c r="S3" s="18">
        <f>'Formato 7 c)'!E8</f>
        <v>15040551.369999999</v>
      </c>
      <c r="T3" s="18">
        <f>'Formato 7 c)'!F8</f>
        <v>17418028.440000001</v>
      </c>
      <c r="U3" s="18">
        <f>'Formato 7 c)'!G8</f>
        <v>16438679.23</v>
      </c>
    </row>
    <row r="4" spans="1:21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710788.17</v>
      </c>
      <c r="Q5" s="18">
        <f>'Formato 7 c)'!C10</f>
        <v>385542</v>
      </c>
      <c r="R5" s="18">
        <f>'Formato 7 c)'!D10</f>
        <v>142005</v>
      </c>
      <c r="S5" s="18">
        <f>'Formato 7 c)'!E10</f>
        <v>187717</v>
      </c>
      <c r="T5" s="18">
        <f>'Formato 7 c)'!F10</f>
        <v>304400</v>
      </c>
      <c r="U5" s="18">
        <f>'Formato 7 c)'!G10</f>
        <v>5262130.46</v>
      </c>
    </row>
    <row r="6" spans="1:21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10444354.550000001</v>
      </c>
      <c r="Q6" s="18">
        <f>'Formato 7 c)'!C11</f>
        <v>10209496.880000001</v>
      </c>
      <c r="R6" s="18">
        <f>'Formato 7 c)'!D11</f>
        <v>11396868.09</v>
      </c>
      <c r="S6" s="18">
        <f>'Formato 7 c)'!E11</f>
        <v>20329496.73</v>
      </c>
      <c r="T6" s="18">
        <f>'Formato 7 c)'!F11</f>
        <v>23896599.329999998</v>
      </c>
      <c r="U6" s="18">
        <f>'Formato 7 c)'!G11</f>
        <v>16542201.880000001</v>
      </c>
    </row>
    <row r="7" spans="1:21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7611388.4400000004</v>
      </c>
      <c r="Q7" s="18">
        <f>'Formato 7 c)'!C12</f>
        <v>2843167.21</v>
      </c>
      <c r="R7" s="18">
        <f>'Formato 7 c)'!D12</f>
        <v>2187891.75</v>
      </c>
      <c r="S7" s="18">
        <f>'Formato 7 c)'!E12</f>
        <v>2751825.94</v>
      </c>
      <c r="T7" s="18">
        <f>'Formato 7 c)'!F12</f>
        <v>3596206.82</v>
      </c>
      <c r="U7" s="18">
        <f>'Formato 7 c)'!G12</f>
        <v>3201186.06</v>
      </c>
    </row>
    <row r="8" spans="1:21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6300906.7699999996</v>
      </c>
      <c r="Q8" s="18">
        <f>'Formato 7 c)'!C13</f>
        <v>6199653.6699999999</v>
      </c>
      <c r="R8" s="18">
        <f>'Formato 7 c)'!D13</f>
        <v>2103030.7200000002</v>
      </c>
      <c r="S8" s="18">
        <f>'Formato 7 c)'!E13</f>
        <v>2643629.5099999998</v>
      </c>
      <c r="T8" s="18">
        <f>'Formato 7 c)'!F13</f>
        <v>1771060.76</v>
      </c>
      <c r="U8" s="18">
        <f>'Formato 7 c)'!G13</f>
        <v>1038806.91</v>
      </c>
    </row>
    <row r="9" spans="1:21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96549159.440000013</v>
      </c>
      <c r="Q10" s="18">
        <f>'Formato 7 c)'!C15</f>
        <v>103430419.00999999</v>
      </c>
      <c r="R10" s="18">
        <f>'Formato 7 c)'!D15</f>
        <v>108760072.39999999</v>
      </c>
      <c r="S10" s="18">
        <f>'Formato 7 c)'!E15</f>
        <v>123127586.30000001</v>
      </c>
      <c r="T10" s="18">
        <f>'Formato 7 c)'!F15</f>
        <v>133446883.19000001</v>
      </c>
      <c r="U10" s="18">
        <f>'Formato 7 c)'!G15</f>
        <v>108012354.72999999</v>
      </c>
    </row>
    <row r="11" spans="1:21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1919002.4800000002</v>
      </c>
      <c r="Q11" s="18">
        <f>'Formato 7 c)'!C16</f>
        <v>1760768.35</v>
      </c>
      <c r="R11" s="18">
        <f>'Formato 7 c)'!D16</f>
        <v>1951515.7599999998</v>
      </c>
      <c r="S11" s="18">
        <f>'Formato 7 c)'!E16</f>
        <v>2406384.89</v>
      </c>
      <c r="T11" s="18">
        <f>'Formato 7 c)'!F16</f>
        <v>2715618.94</v>
      </c>
      <c r="U11" s="18">
        <f>'Formato 7 c)'!G16</f>
        <v>2237309.52</v>
      </c>
    </row>
    <row r="12" spans="1:21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736278</v>
      </c>
      <c r="Q13" s="18">
        <f>'Formato 7 c)'!C18</f>
        <v>11054934.279999999</v>
      </c>
      <c r="R13" s="18">
        <f>'Formato 7 c)'!D18</f>
        <v>3936848.66</v>
      </c>
      <c r="S13" s="18">
        <f>'Formato 7 c)'!E18</f>
        <v>2953816.31</v>
      </c>
      <c r="T13" s="18">
        <f>'Formato 7 c)'!F18</f>
        <v>2739878.15</v>
      </c>
      <c r="U13" s="18">
        <f>'Formato 7 c)'!G18</f>
        <v>1465000</v>
      </c>
    </row>
    <row r="14" spans="1:21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11274511.02</v>
      </c>
      <c r="Q14" s="18">
        <f>'Formato 7 c)'!C19</f>
        <v>13203041.059999999</v>
      </c>
      <c r="R14" s="18">
        <f>'Formato 7 c)'!D19</f>
        <v>9479986.9699999988</v>
      </c>
      <c r="S14" s="18">
        <f>'Formato 7 c)'!E19</f>
        <v>6345363.5600000005</v>
      </c>
      <c r="T14" s="18">
        <f>'Formato 7 c)'!F19</f>
        <v>2100002.9900000002</v>
      </c>
      <c r="U14" s="18">
        <f>'Formato 7 c)'!G19</f>
        <v>0</v>
      </c>
    </row>
    <row r="15" spans="1:21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198798029.09999996</v>
      </c>
      <c r="Q15" s="18">
        <f>'Formato 7 c)'!C21</f>
        <v>233602705.50999999</v>
      </c>
      <c r="R15" s="18">
        <f>'Formato 7 c)'!D21</f>
        <v>232956323.80000001</v>
      </c>
      <c r="S15" s="18">
        <f>'Formato 7 c)'!E21</f>
        <v>258165757.25999999</v>
      </c>
      <c r="T15" s="18">
        <f>'Formato 7 c)'!F21</f>
        <v>233008331.42000002</v>
      </c>
      <c r="U15" s="18">
        <f>'Formato 7 c)'!G21</f>
        <v>160739972.38000003</v>
      </c>
    </row>
    <row r="16" spans="1:21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125559365</v>
      </c>
      <c r="Q16" s="18">
        <f>'Formato 7 c)'!C22</f>
        <v>133443569</v>
      </c>
      <c r="R16" s="18">
        <f>'Formato 7 c)'!D22</f>
        <v>134469574</v>
      </c>
      <c r="S16" s="18">
        <f>'Formato 7 c)'!E22</f>
        <v>139626306</v>
      </c>
      <c r="T16" s="18">
        <f>'Formato 7 c)'!F22</f>
        <v>151367358</v>
      </c>
      <c r="U16" s="18">
        <f>'Formato 7 c)'!G22</f>
        <v>129900330</v>
      </c>
    </row>
    <row r="17" spans="1:21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59685224.709999993</v>
      </c>
      <c r="Q17" s="18">
        <f>'Formato 7 c)'!C23</f>
        <v>73192823.769999996</v>
      </c>
      <c r="R17" s="18">
        <f>'Formato 7 c)'!D23</f>
        <v>33020786.050000001</v>
      </c>
      <c r="S17" s="18">
        <f>'Formato 7 c)'!E23</f>
        <v>72269216.909999996</v>
      </c>
      <c r="T17" s="18">
        <f>'Formato 7 c)'!F23</f>
        <v>77474589.400000006</v>
      </c>
      <c r="U17" s="18">
        <f>'Formato 7 c)'!G23</f>
        <v>28709930.42000002</v>
      </c>
    </row>
    <row r="18" spans="1:21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13553439.390000001</v>
      </c>
      <c r="Q20" s="18">
        <f>'Formato 7 c)'!C26</f>
        <v>26966312.739999998</v>
      </c>
      <c r="R20" s="18">
        <f>'Formato 7 c)'!D26</f>
        <v>65465963.75</v>
      </c>
      <c r="S20" s="18">
        <f>'Formato 7 c)'!E26</f>
        <v>46270234.350000001</v>
      </c>
      <c r="T20" s="18">
        <f>'Formato 7 c)'!F26</f>
        <v>4166384.02</v>
      </c>
      <c r="U20" s="18">
        <f>'Formato 7 c)'!G26</f>
        <v>2129711.96</v>
      </c>
    </row>
    <row r="21" spans="1:21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347642544.47999996</v>
      </c>
      <c r="Q23" s="18">
        <f>'Formato 7 c)'!C31</f>
        <v>395866646.44</v>
      </c>
      <c r="R23" s="18">
        <f>'Formato 7 c)'!D31</f>
        <v>387916104.07999998</v>
      </c>
      <c r="S23" s="18">
        <f>'Formato 7 c)'!E31</f>
        <v>433952128.87</v>
      </c>
      <c r="T23" s="18">
        <f>'Formato 7 c)'!F31</f>
        <v>420997010.04000008</v>
      </c>
      <c r="U23" s="18">
        <f>'Formato 7 c)'!G31</f>
        <v>314937641.17000002</v>
      </c>
    </row>
    <row r="24" spans="1:21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8024829.0700000003</v>
      </c>
      <c r="U25" s="18">
        <f>'Formato 7 c)'!G34</f>
        <v>33814788.579999998</v>
      </c>
    </row>
    <row r="26" spans="1:21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68863129.409999996</v>
      </c>
      <c r="U26" s="18">
        <f>'Formato 7 c)'!G35</f>
        <v>110636987.33</v>
      </c>
    </row>
    <row r="27" spans="1:21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76887958.479999989</v>
      </c>
      <c r="U27" s="18">
        <f>'Formato 7 c)'!G36</f>
        <v>144451775.91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/>
  <cols>
    <col min="1" max="1" width="69.42578125" customWidth="1"/>
    <col min="2" max="7" width="20.7109375" customWidth="1"/>
    <col min="8" max="16384" width="10.85546875" hidden="1"/>
  </cols>
  <sheetData>
    <row r="1" spans="1:7" s="79" customFormat="1" ht="37.5" customHeight="1">
      <c r="A1" s="245" t="s">
        <v>482</v>
      </c>
      <c r="B1" s="245"/>
      <c r="C1" s="245"/>
      <c r="D1" s="245"/>
      <c r="E1" s="245"/>
      <c r="F1" s="245"/>
      <c r="G1" s="245"/>
    </row>
    <row r="2" spans="1:7">
      <c r="A2" s="227" t="str">
        <f>ENTIDAD</f>
        <v>Municipio de Valle de Santiago, Gobierno del Estado de Guanajuato</v>
      </c>
      <c r="B2" s="228"/>
      <c r="C2" s="228"/>
      <c r="D2" s="228"/>
      <c r="E2" s="228"/>
      <c r="F2" s="228"/>
      <c r="G2" s="229"/>
    </row>
    <row r="3" spans="1:7">
      <c r="A3" s="230" t="s">
        <v>483</v>
      </c>
      <c r="B3" s="231"/>
      <c r="C3" s="231"/>
      <c r="D3" s="231"/>
      <c r="E3" s="231"/>
      <c r="F3" s="231"/>
      <c r="G3" s="232"/>
    </row>
    <row r="4" spans="1:7">
      <c r="A4" s="236" t="s">
        <v>118</v>
      </c>
      <c r="B4" s="237"/>
      <c r="C4" s="237"/>
      <c r="D4" s="237"/>
      <c r="E4" s="237"/>
      <c r="F4" s="237"/>
      <c r="G4" s="238"/>
    </row>
    <row r="5" spans="1:7">
      <c r="A5" s="264" t="s">
        <v>3134</v>
      </c>
      <c r="B5" s="260" t="str">
        <f>ANIO5R</f>
        <v>2013 ¹ (c)</v>
      </c>
      <c r="C5" s="260" t="str">
        <f>ANIO4R</f>
        <v>2014 ¹ (c)</v>
      </c>
      <c r="D5" s="260" t="str">
        <f>ANIO3R</f>
        <v>2015 ¹ (c)</v>
      </c>
      <c r="E5" s="260" t="str">
        <f>ANIO2R</f>
        <v>2016 ¹ (c)</v>
      </c>
      <c r="F5" s="260" t="str">
        <f>ANIO1R</f>
        <v>2017 ¹ (c)</v>
      </c>
      <c r="G5" s="49">
        <f>ANIO_INFORME</f>
        <v>2018</v>
      </c>
    </row>
    <row r="6" spans="1:7" ht="32.1" customHeight="1">
      <c r="A6" s="265"/>
      <c r="B6" s="261"/>
      <c r="C6" s="261"/>
      <c r="D6" s="261"/>
      <c r="E6" s="261"/>
      <c r="F6" s="261"/>
      <c r="G6" s="76" t="s">
        <v>3288</v>
      </c>
    </row>
    <row r="7" spans="1:7">
      <c r="A7" s="50" t="s">
        <v>484</v>
      </c>
      <c r="B7" s="162">
        <f t="shared" ref="B7:G7" si="0">SUM(B8:B16)</f>
        <v>135726606.34999999</v>
      </c>
      <c r="C7" s="162">
        <f t="shared" si="0"/>
        <v>147527372.34</v>
      </c>
      <c r="D7" s="162">
        <f t="shared" si="0"/>
        <v>146748803.25</v>
      </c>
      <c r="E7" s="162">
        <f t="shared" si="0"/>
        <v>162402253.96000004</v>
      </c>
      <c r="F7" s="162">
        <f t="shared" si="0"/>
        <v>163729064.36000004</v>
      </c>
      <c r="G7" s="162">
        <f t="shared" si="0"/>
        <v>135661018.27000001</v>
      </c>
    </row>
    <row r="8" spans="1:7">
      <c r="A8" s="51" t="s">
        <v>446</v>
      </c>
      <c r="B8" s="137">
        <v>72036813.400000006</v>
      </c>
      <c r="C8" s="161">
        <v>76721014.570000008</v>
      </c>
      <c r="D8" s="137">
        <v>80808172.530000001</v>
      </c>
      <c r="E8" s="161">
        <v>89710894.700000018</v>
      </c>
      <c r="F8" s="137">
        <v>89376635.75</v>
      </c>
      <c r="G8" s="130">
        <v>60865177.659999996</v>
      </c>
    </row>
    <row r="9" spans="1:7">
      <c r="A9" s="51" t="s">
        <v>447</v>
      </c>
      <c r="B9" s="137">
        <v>10175691.789999999</v>
      </c>
      <c r="C9" s="161">
        <v>9798181.4199999999</v>
      </c>
      <c r="D9" s="137">
        <v>8207350.9600000009</v>
      </c>
      <c r="E9" s="161">
        <v>8935562.6699999999</v>
      </c>
      <c r="F9" s="137">
        <v>6026429.1800000006</v>
      </c>
      <c r="G9" s="130">
        <v>6968982.1799999997</v>
      </c>
    </row>
    <row r="10" spans="1:7">
      <c r="A10" s="51" t="s">
        <v>448</v>
      </c>
      <c r="B10" s="137">
        <v>19317563.18</v>
      </c>
      <c r="C10" s="161">
        <v>16382309.969999999</v>
      </c>
      <c r="D10" s="137">
        <v>13395602.420000002</v>
      </c>
      <c r="E10" s="161">
        <v>21371679.32</v>
      </c>
      <c r="F10" s="137">
        <v>22731103.5</v>
      </c>
      <c r="G10" s="130">
        <v>18045581.809999999</v>
      </c>
    </row>
    <row r="11" spans="1:7">
      <c r="A11" s="51" t="s">
        <v>449</v>
      </c>
      <c r="B11" s="137">
        <v>23891831.32</v>
      </c>
      <c r="C11" s="161">
        <v>28283852.93</v>
      </c>
      <c r="D11" s="137">
        <v>23134949.119999997</v>
      </c>
      <c r="E11" s="161">
        <v>24090177.52</v>
      </c>
      <c r="F11" s="137">
        <v>30389356.489999998</v>
      </c>
      <c r="G11" s="130">
        <v>33687246.759999998</v>
      </c>
    </row>
    <row r="12" spans="1:7">
      <c r="A12" s="51" t="s">
        <v>450</v>
      </c>
      <c r="B12" s="137">
        <v>6267958.6799999997</v>
      </c>
      <c r="C12" s="161">
        <v>10212638.309999999</v>
      </c>
      <c r="D12" s="137">
        <v>1072223.52</v>
      </c>
      <c r="E12" s="161">
        <v>5036895.2299999995</v>
      </c>
      <c r="F12" s="137">
        <v>2325056.0799999996</v>
      </c>
      <c r="G12" s="130">
        <v>486516.12</v>
      </c>
    </row>
    <row r="13" spans="1:7">
      <c r="A13" s="51" t="s">
        <v>451</v>
      </c>
      <c r="B13" s="166">
        <v>4036747.9799999995</v>
      </c>
      <c r="C13" s="167">
        <v>6129375.1399999997</v>
      </c>
      <c r="D13" s="166">
        <v>20130504.699999999</v>
      </c>
      <c r="E13" s="167">
        <v>13257044.52</v>
      </c>
      <c r="F13" s="166">
        <v>12880483.360000001</v>
      </c>
      <c r="G13" s="130">
        <v>15607513.74</v>
      </c>
    </row>
    <row r="14" spans="1:7">
      <c r="A14" s="51" t="s">
        <v>452</v>
      </c>
      <c r="B14" s="168">
        <v>0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</row>
    <row r="15" spans="1:7">
      <c r="A15" s="51" t="s">
        <v>453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</row>
    <row r="16" spans="1:7">
      <c r="A16" s="51" t="s">
        <v>454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</row>
    <row r="17" spans="1:7">
      <c r="A17" s="52"/>
      <c r="B17" s="52"/>
      <c r="C17" s="52"/>
      <c r="D17" s="52"/>
      <c r="E17" s="52"/>
      <c r="F17" s="52"/>
      <c r="G17" s="52"/>
    </row>
    <row r="18" spans="1:7">
      <c r="A18" s="53" t="s">
        <v>485</v>
      </c>
      <c r="B18" s="132">
        <f t="shared" ref="B18:G18" si="1">SUM(B19:B27)</f>
        <v>144158495.59999996</v>
      </c>
      <c r="C18" s="132">
        <f t="shared" si="1"/>
        <v>147525235.77000001</v>
      </c>
      <c r="D18" s="132">
        <f t="shared" si="1"/>
        <v>184542147.68000001</v>
      </c>
      <c r="E18" s="132">
        <f t="shared" si="1"/>
        <v>169055573.24000004</v>
      </c>
      <c r="F18" s="132">
        <f t="shared" si="1"/>
        <v>179716442.11000001</v>
      </c>
      <c r="G18" s="132">
        <f t="shared" si="1"/>
        <v>178574996.90000001</v>
      </c>
    </row>
    <row r="19" spans="1:7">
      <c r="A19" s="51" t="s">
        <v>446</v>
      </c>
      <c r="B19" s="168">
        <v>43637313.699999996</v>
      </c>
      <c r="C19" s="169">
        <v>41970154.240000002</v>
      </c>
      <c r="D19" s="168">
        <v>39379225.43</v>
      </c>
      <c r="E19" s="169">
        <v>43231190.349999994</v>
      </c>
      <c r="F19" s="163">
        <v>41577663.219999999</v>
      </c>
      <c r="G19" s="163">
        <v>27469074.990000002</v>
      </c>
    </row>
    <row r="20" spans="1:7">
      <c r="A20" s="51" t="s">
        <v>447</v>
      </c>
      <c r="B20" s="168">
        <v>22233667.020000003</v>
      </c>
      <c r="C20" s="169">
        <v>19313170.400000002</v>
      </c>
      <c r="D20" s="168">
        <v>16558980.029999997</v>
      </c>
      <c r="E20" s="169">
        <v>16484195.070000002</v>
      </c>
      <c r="F20" s="163">
        <v>17770863.050000001</v>
      </c>
      <c r="G20" s="163">
        <v>18935784.32</v>
      </c>
    </row>
    <row r="21" spans="1:7">
      <c r="A21" s="51" t="s">
        <v>448</v>
      </c>
      <c r="B21" s="168">
        <v>16341359.289999999</v>
      </c>
      <c r="C21" s="169">
        <v>22956747.800000001</v>
      </c>
      <c r="D21" s="168">
        <v>18282365.699999999</v>
      </c>
      <c r="E21" s="169">
        <v>19829278.929999996</v>
      </c>
      <c r="F21" s="163">
        <v>22855451.009999998</v>
      </c>
      <c r="G21" s="163">
        <v>12031954.359999999</v>
      </c>
    </row>
    <row r="22" spans="1:7">
      <c r="A22" s="51" t="s">
        <v>449</v>
      </c>
      <c r="B22" s="168">
        <v>312580.06999999995</v>
      </c>
      <c r="C22" s="169">
        <v>278920</v>
      </c>
      <c r="D22" s="168">
        <v>804552.97</v>
      </c>
      <c r="E22" s="169">
        <v>7031.9000000000005</v>
      </c>
      <c r="F22" s="163">
        <v>2813500</v>
      </c>
      <c r="G22" s="163">
        <v>5661710</v>
      </c>
    </row>
    <row r="23" spans="1:7">
      <c r="A23" s="51" t="s">
        <v>450</v>
      </c>
      <c r="B23" s="168">
        <v>6927781.9700000007</v>
      </c>
      <c r="C23" s="169">
        <v>2989047.44</v>
      </c>
      <c r="D23" s="168">
        <v>4365269.46</v>
      </c>
      <c r="E23" s="169">
        <v>2549005.4500000002</v>
      </c>
      <c r="F23" s="163">
        <v>9147415.4500000011</v>
      </c>
      <c r="G23" s="163">
        <v>699815.0199999999</v>
      </c>
    </row>
    <row r="24" spans="1:7">
      <c r="A24" s="51" t="s">
        <v>451</v>
      </c>
      <c r="B24" s="168">
        <v>50994365.449999996</v>
      </c>
      <c r="C24" s="169">
        <v>58225462.239999995</v>
      </c>
      <c r="D24" s="168">
        <v>103610504.84</v>
      </c>
      <c r="E24" s="169">
        <v>85012049.140000015</v>
      </c>
      <c r="F24" s="163">
        <v>81950153.140000001</v>
      </c>
      <c r="G24" s="163">
        <v>112853246.98999999</v>
      </c>
    </row>
    <row r="25" spans="1:7">
      <c r="A25" s="51" t="s">
        <v>452</v>
      </c>
      <c r="B25" s="168">
        <v>0</v>
      </c>
      <c r="C25" s="169">
        <v>0</v>
      </c>
      <c r="D25" s="168">
        <v>0</v>
      </c>
      <c r="E25" s="169">
        <v>0</v>
      </c>
      <c r="F25" s="168">
        <v>0</v>
      </c>
      <c r="G25" s="163">
        <v>0</v>
      </c>
    </row>
    <row r="26" spans="1:7">
      <c r="A26" s="51" t="s">
        <v>456</v>
      </c>
      <c r="B26" s="166">
        <v>0</v>
      </c>
      <c r="C26" s="171">
        <v>0</v>
      </c>
      <c r="D26" s="166">
        <v>0</v>
      </c>
      <c r="E26" s="170">
        <v>0</v>
      </c>
      <c r="F26" s="163">
        <v>0</v>
      </c>
      <c r="G26" s="163">
        <v>0</v>
      </c>
    </row>
    <row r="27" spans="1:7">
      <c r="A27" s="51" t="s">
        <v>454</v>
      </c>
      <c r="B27" s="168">
        <v>3711428.1</v>
      </c>
      <c r="C27" s="169">
        <v>1791733.65</v>
      </c>
      <c r="D27" s="168">
        <v>1541249.25</v>
      </c>
      <c r="E27" s="169">
        <v>1942822.4</v>
      </c>
      <c r="F27" s="163">
        <v>3601396.2399999998</v>
      </c>
      <c r="G27" s="163">
        <v>923411.22</v>
      </c>
    </row>
    <row r="28" spans="1:7">
      <c r="A28" s="52"/>
      <c r="B28" s="52"/>
      <c r="C28" s="52"/>
      <c r="D28" s="52"/>
      <c r="E28" s="52"/>
      <c r="F28" s="52"/>
      <c r="G28" s="52"/>
    </row>
    <row r="29" spans="1:7">
      <c r="A29" s="53" t="s">
        <v>486</v>
      </c>
      <c r="B29" s="131">
        <f t="shared" ref="B29:G29" si="2">B7+B18</f>
        <v>279885101.94999993</v>
      </c>
      <c r="C29" s="131">
        <f t="shared" si="2"/>
        <v>295052608.11000001</v>
      </c>
      <c r="D29" s="131">
        <f t="shared" si="2"/>
        <v>331290950.93000001</v>
      </c>
      <c r="E29" s="131">
        <f t="shared" si="2"/>
        <v>331457827.20000005</v>
      </c>
      <c r="F29" s="131">
        <f t="shared" si="2"/>
        <v>343445506.47000003</v>
      </c>
      <c r="G29" s="131">
        <f t="shared" si="2"/>
        <v>314236015.17000002</v>
      </c>
    </row>
    <row r="30" spans="1:7">
      <c r="A30" s="56"/>
      <c r="B30" s="56"/>
      <c r="C30" s="56"/>
      <c r="D30" s="56"/>
      <c r="E30" s="56"/>
      <c r="F30" s="56"/>
      <c r="G30" s="56"/>
    </row>
    <row r="31" spans="1:7">
      <c r="A31" s="78"/>
    </row>
    <row r="32" spans="1:7">
      <c r="A32" s="259" t="s">
        <v>3285</v>
      </c>
      <c r="B32" s="259"/>
      <c r="C32" s="259"/>
      <c r="D32" s="259"/>
      <c r="E32" s="259"/>
      <c r="F32" s="259"/>
      <c r="G32" s="259"/>
    </row>
    <row r="33" spans="1:7">
      <c r="A33" s="259" t="s">
        <v>3286</v>
      </c>
      <c r="B33" s="259"/>
      <c r="C33" s="259"/>
      <c r="D33" s="259"/>
      <c r="E33" s="259"/>
      <c r="F33" s="259"/>
      <c r="G33" s="259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135726606.34999999</v>
      </c>
      <c r="Q2" s="18">
        <f>'Formato 7 d)'!C7</f>
        <v>147527372.34</v>
      </c>
      <c r="R2" s="18">
        <f>'Formato 7 d)'!D7</f>
        <v>146748803.25</v>
      </c>
      <c r="S2" s="18">
        <f>'Formato 7 d)'!E7</f>
        <v>162402253.96000004</v>
      </c>
      <c r="T2" s="18">
        <f>'Formato 7 d)'!F7</f>
        <v>163729064.36000004</v>
      </c>
      <c r="U2" s="18">
        <f>'Formato 7 d)'!G7</f>
        <v>135661018.27000001</v>
      </c>
    </row>
    <row r="3" spans="1:21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72036813.400000006</v>
      </c>
      <c r="Q3" s="18">
        <f>'Formato 7 d)'!C8</f>
        <v>76721014.570000008</v>
      </c>
      <c r="R3" s="18">
        <f>'Formato 7 d)'!D8</f>
        <v>80808172.530000001</v>
      </c>
      <c r="S3" s="18">
        <f>'Formato 7 d)'!E8</f>
        <v>89710894.700000018</v>
      </c>
      <c r="T3" s="18">
        <f>'Formato 7 d)'!F8</f>
        <v>89376635.75</v>
      </c>
      <c r="U3" s="18">
        <f>'Formato 7 d)'!G8</f>
        <v>60865177.659999996</v>
      </c>
    </row>
    <row r="4" spans="1:21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10175691.789999999</v>
      </c>
      <c r="Q4" s="18">
        <f>'Formato 7 d)'!C9</f>
        <v>9798181.4199999999</v>
      </c>
      <c r="R4" s="18">
        <f>'Formato 7 d)'!D9</f>
        <v>8207350.9600000009</v>
      </c>
      <c r="S4" s="18">
        <f>'Formato 7 d)'!E9</f>
        <v>8935562.6699999999</v>
      </c>
      <c r="T4" s="18">
        <f>'Formato 7 d)'!F9</f>
        <v>6026429.1800000006</v>
      </c>
      <c r="U4" s="18">
        <f>'Formato 7 d)'!G9</f>
        <v>6968982.1799999997</v>
      </c>
    </row>
    <row r="5" spans="1:21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19317563.18</v>
      </c>
      <c r="Q5" s="18">
        <f>'Formato 7 d)'!C10</f>
        <v>16382309.969999999</v>
      </c>
      <c r="R5" s="18">
        <f>'Formato 7 d)'!D10</f>
        <v>13395602.420000002</v>
      </c>
      <c r="S5" s="18">
        <f>'Formato 7 d)'!E10</f>
        <v>21371679.32</v>
      </c>
      <c r="T5" s="18">
        <f>'Formato 7 d)'!F10</f>
        <v>22731103.5</v>
      </c>
      <c r="U5" s="18">
        <f>'Formato 7 d)'!G10</f>
        <v>18045581.809999999</v>
      </c>
    </row>
    <row r="6" spans="1:21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23891831.32</v>
      </c>
      <c r="Q6" s="18">
        <f>'Formato 7 d)'!C11</f>
        <v>28283852.93</v>
      </c>
      <c r="R6" s="18">
        <f>'Formato 7 d)'!D11</f>
        <v>23134949.119999997</v>
      </c>
      <c r="S6" s="18">
        <f>'Formato 7 d)'!E11</f>
        <v>24090177.52</v>
      </c>
      <c r="T6" s="18">
        <f>'Formato 7 d)'!F11</f>
        <v>30389356.489999998</v>
      </c>
      <c r="U6" s="18">
        <f>'Formato 7 d)'!G11</f>
        <v>33687246.759999998</v>
      </c>
    </row>
    <row r="7" spans="1:21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6267958.6799999997</v>
      </c>
      <c r="Q7" s="18">
        <f>'Formato 7 d)'!C12</f>
        <v>10212638.309999999</v>
      </c>
      <c r="R7" s="18">
        <f>'Formato 7 d)'!D12</f>
        <v>1072223.52</v>
      </c>
      <c r="S7" s="18">
        <f>'Formato 7 d)'!E12</f>
        <v>5036895.2299999995</v>
      </c>
      <c r="T7" s="18">
        <f>'Formato 7 d)'!F12</f>
        <v>2325056.0799999996</v>
      </c>
      <c r="U7" s="18">
        <f>'Formato 7 d)'!G12</f>
        <v>486516.12</v>
      </c>
    </row>
    <row r="8" spans="1:21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4036747.9799999995</v>
      </c>
      <c r="Q8" s="18">
        <f>'Formato 7 d)'!C13</f>
        <v>6129375.1399999997</v>
      </c>
      <c r="R8" s="18">
        <f>'Formato 7 d)'!D13</f>
        <v>20130504.699999999</v>
      </c>
      <c r="S8" s="18">
        <f>'Formato 7 d)'!E13</f>
        <v>13257044.52</v>
      </c>
      <c r="T8" s="18">
        <f>'Formato 7 d)'!F13</f>
        <v>12880483.360000001</v>
      </c>
      <c r="U8" s="18">
        <f>'Formato 7 d)'!G13</f>
        <v>15607513.74</v>
      </c>
    </row>
    <row r="9" spans="1:21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144158495.59999996</v>
      </c>
      <c r="Q12" s="18">
        <f>'Formato 7 d)'!C18</f>
        <v>147525235.77000001</v>
      </c>
      <c r="R12" s="18">
        <f>'Formato 7 d)'!D18</f>
        <v>184542147.68000001</v>
      </c>
      <c r="S12" s="18">
        <f>'Formato 7 d)'!E18</f>
        <v>169055573.24000004</v>
      </c>
      <c r="T12" s="18">
        <f>'Formato 7 d)'!F18</f>
        <v>179716442.11000001</v>
      </c>
      <c r="U12" s="18">
        <f>'Formato 7 d)'!G18</f>
        <v>178574996.90000001</v>
      </c>
    </row>
    <row r="13" spans="1:21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43637313.699999996</v>
      </c>
      <c r="Q13" s="18">
        <f>'Formato 7 d)'!C19</f>
        <v>41970154.240000002</v>
      </c>
      <c r="R13" s="18">
        <f>'Formato 7 d)'!D19</f>
        <v>39379225.43</v>
      </c>
      <c r="S13" s="18">
        <f>'Formato 7 d)'!E19</f>
        <v>43231190.349999994</v>
      </c>
      <c r="T13" s="18">
        <f>'Formato 7 d)'!F19</f>
        <v>41577663.219999999</v>
      </c>
      <c r="U13" s="18">
        <f>'Formato 7 d)'!G19</f>
        <v>27469074.990000002</v>
      </c>
    </row>
    <row r="14" spans="1:21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22233667.020000003</v>
      </c>
      <c r="Q14" s="18">
        <f>'Formato 7 d)'!C20</f>
        <v>19313170.400000002</v>
      </c>
      <c r="R14" s="18">
        <f>'Formato 7 d)'!D20</f>
        <v>16558980.029999997</v>
      </c>
      <c r="S14" s="18">
        <f>'Formato 7 d)'!E20</f>
        <v>16484195.070000002</v>
      </c>
      <c r="T14" s="18">
        <f>'Formato 7 d)'!F20</f>
        <v>17770863.050000001</v>
      </c>
      <c r="U14" s="18">
        <f>'Formato 7 d)'!G20</f>
        <v>18935784.32</v>
      </c>
    </row>
    <row r="15" spans="1:21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16341359.289999999</v>
      </c>
      <c r="Q15" s="18">
        <f>'Formato 7 d)'!C21</f>
        <v>22956747.800000001</v>
      </c>
      <c r="R15" s="18">
        <f>'Formato 7 d)'!D21</f>
        <v>18282365.699999999</v>
      </c>
      <c r="S15" s="18">
        <f>'Formato 7 d)'!E21</f>
        <v>19829278.929999996</v>
      </c>
      <c r="T15" s="18">
        <f>'Formato 7 d)'!F21</f>
        <v>22855451.009999998</v>
      </c>
      <c r="U15" s="18">
        <f>'Formato 7 d)'!G21</f>
        <v>12031954.359999999</v>
      </c>
    </row>
    <row r="16" spans="1:21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312580.06999999995</v>
      </c>
      <c r="Q16" s="18">
        <f>'Formato 7 d)'!C22</f>
        <v>278920</v>
      </c>
      <c r="R16" s="18">
        <f>'Formato 7 d)'!D22</f>
        <v>804552.97</v>
      </c>
      <c r="S16" s="18">
        <f>'Formato 7 d)'!E22</f>
        <v>7031.9000000000005</v>
      </c>
      <c r="T16" s="18">
        <f>'Formato 7 d)'!F22</f>
        <v>2813500</v>
      </c>
      <c r="U16" s="18">
        <f>'Formato 7 d)'!G22</f>
        <v>5661710</v>
      </c>
    </row>
    <row r="17" spans="1:21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6927781.9700000007</v>
      </c>
      <c r="Q17" s="18">
        <f>'Formato 7 d)'!C23</f>
        <v>2989047.44</v>
      </c>
      <c r="R17" s="18">
        <f>'Formato 7 d)'!D23</f>
        <v>4365269.46</v>
      </c>
      <c r="S17" s="18">
        <f>'Formato 7 d)'!E23</f>
        <v>2549005.4500000002</v>
      </c>
      <c r="T17" s="18">
        <f>'Formato 7 d)'!F23</f>
        <v>9147415.4500000011</v>
      </c>
      <c r="U17" s="18">
        <f>'Formato 7 d)'!G23</f>
        <v>699815.0199999999</v>
      </c>
    </row>
    <row r="18" spans="1:21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50994365.449999996</v>
      </c>
      <c r="Q18" s="18">
        <f>'Formato 7 d)'!C24</f>
        <v>58225462.239999995</v>
      </c>
      <c r="R18" s="18">
        <f>'Formato 7 d)'!D24</f>
        <v>103610504.84</v>
      </c>
      <c r="S18" s="18">
        <f>'Formato 7 d)'!E24</f>
        <v>85012049.140000015</v>
      </c>
      <c r="T18" s="18">
        <f>'Formato 7 d)'!F24</f>
        <v>81950153.140000001</v>
      </c>
      <c r="U18" s="18">
        <f>'Formato 7 d)'!G24</f>
        <v>112853246.98999999</v>
      </c>
    </row>
    <row r="19" spans="1:21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3711428.1</v>
      </c>
      <c r="Q21" s="18">
        <f>'Formato 7 d)'!C27</f>
        <v>1791733.65</v>
      </c>
      <c r="R21" s="18">
        <f>'Formato 7 d)'!D27</f>
        <v>1541249.25</v>
      </c>
      <c r="S21" s="18">
        <f>'Formato 7 d)'!E27</f>
        <v>1942822.4</v>
      </c>
      <c r="T21" s="18">
        <f>'Formato 7 d)'!F27</f>
        <v>3601396.2399999998</v>
      </c>
      <c r="U21" s="18">
        <f>'Formato 7 d)'!G27</f>
        <v>923411.22</v>
      </c>
    </row>
    <row r="22" spans="1:21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279885101.94999993</v>
      </c>
      <c r="Q22" s="18">
        <f>'Formato 7 d)'!C29</f>
        <v>295052608.11000001</v>
      </c>
      <c r="R22" s="18">
        <f>'Formato 7 d)'!D29</f>
        <v>331290950.93000001</v>
      </c>
      <c r="S22" s="18">
        <f>'Formato 7 d)'!E29</f>
        <v>331457827.20000005</v>
      </c>
      <c r="T22" s="18">
        <f>'Formato 7 d)'!F29</f>
        <v>343445506.47000003</v>
      </c>
      <c r="U22" s="18">
        <f>'Formato 7 d)'!G29</f>
        <v>314236015.17000002</v>
      </c>
    </row>
    <row r="23" spans="1:21">
      <c r="P23" s="18"/>
      <c r="Q23" s="18"/>
      <c r="R23" s="18"/>
      <c r="S23" s="18"/>
      <c r="T23" s="18"/>
      <c r="U23" s="18"/>
    </row>
    <row r="24" spans="1:21">
      <c r="P24" s="18"/>
      <c r="Q24" s="18"/>
      <c r="R24" s="18"/>
      <c r="S24" s="18"/>
      <c r="T24" s="18"/>
      <c r="U24" s="18"/>
    </row>
    <row r="25" spans="1:21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>
      <c r="AP215">
        <v>20</v>
      </c>
      <c r="AQ215" t="s">
        <v>1970</v>
      </c>
      <c r="AR215">
        <v>21</v>
      </c>
      <c r="AS215" t="s">
        <v>2525</v>
      </c>
    </row>
    <row r="216" spans="42:63">
      <c r="AP216">
        <v>20</v>
      </c>
      <c r="AQ216" t="s">
        <v>1971</v>
      </c>
      <c r="AR216">
        <v>21</v>
      </c>
      <c r="AS216" t="s">
        <v>2526</v>
      </c>
    </row>
    <row r="217" spans="42:63">
      <c r="AP217">
        <v>20</v>
      </c>
      <c r="AQ217" t="s">
        <v>1972</v>
      </c>
      <c r="AR217">
        <v>21</v>
      </c>
      <c r="AS217" t="s">
        <v>2527</v>
      </c>
    </row>
    <row r="218" spans="42:63">
      <c r="AP218">
        <v>20</v>
      </c>
      <c r="AQ218" t="s">
        <v>1973</v>
      </c>
      <c r="AR218">
        <v>21</v>
      </c>
      <c r="AS218" t="s">
        <v>2528</v>
      </c>
    </row>
    <row r="219" spans="42:63">
      <c r="AP219">
        <v>20</v>
      </c>
      <c r="AQ219" t="s">
        <v>1974</v>
      </c>
      <c r="AR219">
        <v>21</v>
      </c>
      <c r="AS219" t="s">
        <v>2529</v>
      </c>
    </row>
    <row r="220" spans="42:63">
      <c r="AP220">
        <v>20</v>
      </c>
      <c r="AQ220" t="s">
        <v>1975</v>
      </c>
    </row>
    <row r="221" spans="42:63">
      <c r="AP221">
        <v>20</v>
      </c>
      <c r="AQ221" t="s">
        <v>1976</v>
      </c>
    </row>
    <row r="222" spans="42:63">
      <c r="AP222">
        <v>20</v>
      </c>
      <c r="AQ222" t="s">
        <v>1977</v>
      </c>
    </row>
    <row r="223" spans="42:63">
      <c r="AP223">
        <v>20</v>
      </c>
      <c r="AQ223" t="s">
        <v>1978</v>
      </c>
    </row>
    <row r="224" spans="42:63">
      <c r="AP224">
        <v>20</v>
      </c>
      <c r="AQ224" t="s">
        <v>1979</v>
      </c>
    </row>
    <row r="225" spans="42:43">
      <c r="AP225">
        <v>20</v>
      </c>
      <c r="AQ225" t="s">
        <v>1980</v>
      </c>
    </row>
    <row r="226" spans="42:43">
      <c r="AP226">
        <v>20</v>
      </c>
      <c r="AQ226" t="s">
        <v>1981</v>
      </c>
    </row>
    <row r="227" spans="42:43">
      <c r="AP227">
        <v>20</v>
      </c>
      <c r="AQ227" t="s">
        <v>1982</v>
      </c>
    </row>
    <row r="228" spans="42:43">
      <c r="AP228">
        <v>20</v>
      </c>
      <c r="AQ228" t="s">
        <v>1983</v>
      </c>
    </row>
    <row r="229" spans="42:43">
      <c r="AP229">
        <v>20</v>
      </c>
      <c r="AQ229" t="s">
        <v>1984</v>
      </c>
    </row>
    <row r="230" spans="42:43">
      <c r="AP230">
        <v>20</v>
      </c>
      <c r="AQ230" t="s">
        <v>1985</v>
      </c>
    </row>
    <row r="231" spans="42:43">
      <c r="AP231">
        <v>20</v>
      </c>
      <c r="AQ231" t="s">
        <v>1986</v>
      </c>
    </row>
    <row r="232" spans="42:43">
      <c r="AP232">
        <v>20</v>
      </c>
      <c r="AQ232" t="s">
        <v>1987</v>
      </c>
    </row>
    <row r="233" spans="42:43">
      <c r="AP233">
        <v>20</v>
      </c>
      <c r="AQ233" t="s">
        <v>1988</v>
      </c>
    </row>
    <row r="234" spans="42:43">
      <c r="AP234">
        <v>20</v>
      </c>
      <c r="AQ234" t="s">
        <v>1989</v>
      </c>
    </row>
    <row r="235" spans="42:43">
      <c r="AP235">
        <v>20</v>
      </c>
      <c r="AQ235" t="s">
        <v>1990</v>
      </c>
    </row>
    <row r="236" spans="42:43">
      <c r="AP236">
        <v>20</v>
      </c>
      <c r="AQ236" t="s">
        <v>1991</v>
      </c>
    </row>
    <row r="237" spans="42:43">
      <c r="AP237">
        <v>20</v>
      </c>
      <c r="AQ237" t="s">
        <v>1992</v>
      </c>
    </row>
    <row r="238" spans="42:43">
      <c r="AP238">
        <v>20</v>
      </c>
      <c r="AQ238" t="s">
        <v>1993</v>
      </c>
    </row>
    <row r="239" spans="42:43">
      <c r="AP239">
        <v>20</v>
      </c>
      <c r="AQ239" t="s">
        <v>1994</v>
      </c>
    </row>
    <row r="240" spans="42:43">
      <c r="AP240">
        <v>20</v>
      </c>
      <c r="AQ240" t="s">
        <v>1995</v>
      </c>
    </row>
    <row r="241" spans="42:43">
      <c r="AP241">
        <v>20</v>
      </c>
      <c r="AQ241" t="s">
        <v>1996</v>
      </c>
    </row>
    <row r="242" spans="42:43">
      <c r="AP242">
        <v>20</v>
      </c>
      <c r="AQ242" t="s">
        <v>1997</v>
      </c>
    </row>
    <row r="243" spans="42:43">
      <c r="AP243">
        <v>20</v>
      </c>
      <c r="AQ243" t="s">
        <v>1998</v>
      </c>
    </row>
    <row r="244" spans="42:43">
      <c r="AP244">
        <v>20</v>
      </c>
      <c r="AQ244" t="s">
        <v>1999</v>
      </c>
    </row>
    <row r="245" spans="42:43">
      <c r="AP245">
        <v>20</v>
      </c>
      <c r="AQ245" t="s">
        <v>2000</v>
      </c>
    </row>
    <row r="246" spans="42:43">
      <c r="AP246">
        <v>20</v>
      </c>
      <c r="AQ246" t="s">
        <v>2001</v>
      </c>
    </row>
    <row r="247" spans="42:43">
      <c r="AP247">
        <v>20</v>
      </c>
      <c r="AQ247" t="s">
        <v>2002</v>
      </c>
    </row>
    <row r="248" spans="42:43">
      <c r="AP248">
        <v>20</v>
      </c>
      <c r="AQ248" t="s">
        <v>2003</v>
      </c>
    </row>
    <row r="249" spans="42:43">
      <c r="AP249">
        <v>20</v>
      </c>
      <c r="AQ249" t="s">
        <v>2004</v>
      </c>
    </row>
    <row r="250" spans="42:43">
      <c r="AP250">
        <v>20</v>
      </c>
      <c r="AQ250" t="s">
        <v>2005</v>
      </c>
    </row>
    <row r="251" spans="42:43">
      <c r="AP251">
        <v>20</v>
      </c>
      <c r="AQ251" t="s">
        <v>2006</v>
      </c>
    </row>
    <row r="252" spans="42:43">
      <c r="AP252">
        <v>20</v>
      </c>
      <c r="AQ252" t="s">
        <v>2007</v>
      </c>
    </row>
    <row r="253" spans="42:43">
      <c r="AP253">
        <v>20</v>
      </c>
      <c r="AQ253" t="s">
        <v>2008</v>
      </c>
    </row>
    <row r="254" spans="42:43">
      <c r="AP254">
        <v>20</v>
      </c>
      <c r="AQ254" t="s">
        <v>2009</v>
      </c>
    </row>
    <row r="255" spans="42:43">
      <c r="AP255">
        <v>20</v>
      </c>
      <c r="AQ255" t="s">
        <v>2010</v>
      </c>
    </row>
    <row r="256" spans="42:43">
      <c r="AP256">
        <v>20</v>
      </c>
      <c r="AQ256" t="s">
        <v>2011</v>
      </c>
    </row>
    <row r="257" spans="42:43">
      <c r="AP257">
        <v>20</v>
      </c>
      <c r="AQ257" t="s">
        <v>2012</v>
      </c>
    </row>
    <row r="258" spans="42:43">
      <c r="AP258">
        <v>20</v>
      </c>
      <c r="AQ258" t="s">
        <v>2013</v>
      </c>
    </row>
    <row r="259" spans="42:43">
      <c r="AP259">
        <v>20</v>
      </c>
      <c r="AQ259" t="s">
        <v>2014</v>
      </c>
    </row>
    <row r="260" spans="42:43">
      <c r="AP260">
        <v>20</v>
      </c>
      <c r="AQ260" t="s">
        <v>2015</v>
      </c>
    </row>
    <row r="261" spans="42:43">
      <c r="AP261">
        <v>20</v>
      </c>
      <c r="AQ261" t="s">
        <v>2016</v>
      </c>
    </row>
    <row r="262" spans="42:43">
      <c r="AP262">
        <v>20</v>
      </c>
      <c r="AQ262" t="s">
        <v>2017</v>
      </c>
    </row>
    <row r="263" spans="42:43">
      <c r="AP263">
        <v>20</v>
      </c>
      <c r="AQ263" t="s">
        <v>2018</v>
      </c>
    </row>
    <row r="264" spans="42:43">
      <c r="AP264">
        <v>20</v>
      </c>
      <c r="AQ264" t="s">
        <v>2019</v>
      </c>
    </row>
    <row r="265" spans="42:43">
      <c r="AP265">
        <v>20</v>
      </c>
      <c r="AQ265" t="s">
        <v>2020</v>
      </c>
    </row>
    <row r="266" spans="42:43">
      <c r="AP266">
        <v>20</v>
      </c>
      <c r="AQ266" t="s">
        <v>2021</v>
      </c>
    </row>
    <row r="267" spans="42:43">
      <c r="AP267">
        <v>20</v>
      </c>
      <c r="AQ267" t="s">
        <v>2022</v>
      </c>
    </row>
    <row r="268" spans="42:43">
      <c r="AP268">
        <v>20</v>
      </c>
      <c r="AQ268" t="s">
        <v>2023</v>
      </c>
    </row>
    <row r="269" spans="42:43">
      <c r="AP269">
        <v>20</v>
      </c>
      <c r="AQ269" t="s">
        <v>2024</v>
      </c>
    </row>
    <row r="270" spans="42:43">
      <c r="AP270">
        <v>20</v>
      </c>
      <c r="AQ270" t="s">
        <v>2025</v>
      </c>
    </row>
    <row r="271" spans="42:43">
      <c r="AP271">
        <v>20</v>
      </c>
      <c r="AQ271" t="s">
        <v>2026</v>
      </c>
    </row>
    <row r="272" spans="42:43">
      <c r="AP272">
        <v>20</v>
      </c>
      <c r="AQ272" t="s">
        <v>2027</v>
      </c>
    </row>
    <row r="273" spans="42:43">
      <c r="AP273">
        <v>20</v>
      </c>
      <c r="AQ273" t="s">
        <v>2028</v>
      </c>
    </row>
    <row r="274" spans="42:43">
      <c r="AP274">
        <v>20</v>
      </c>
      <c r="AQ274" t="s">
        <v>2029</v>
      </c>
    </row>
    <row r="275" spans="42:43">
      <c r="AP275">
        <v>20</v>
      </c>
      <c r="AQ275" t="s">
        <v>2030</v>
      </c>
    </row>
    <row r="276" spans="42:43">
      <c r="AP276">
        <v>20</v>
      </c>
      <c r="AQ276" t="s">
        <v>2031</v>
      </c>
    </row>
    <row r="277" spans="42:43">
      <c r="AP277">
        <v>20</v>
      </c>
      <c r="AQ277" t="s">
        <v>2032</v>
      </c>
    </row>
    <row r="278" spans="42:43">
      <c r="AP278">
        <v>20</v>
      </c>
      <c r="AQ278" t="s">
        <v>2033</v>
      </c>
    </row>
    <row r="279" spans="42:43">
      <c r="AP279">
        <v>20</v>
      </c>
      <c r="AQ279" t="s">
        <v>2034</v>
      </c>
    </row>
    <row r="280" spans="42:43">
      <c r="AP280">
        <v>20</v>
      </c>
      <c r="AQ280" t="s">
        <v>2035</v>
      </c>
    </row>
    <row r="281" spans="42:43">
      <c r="AP281">
        <v>20</v>
      </c>
      <c r="AQ281" t="s">
        <v>2036</v>
      </c>
    </row>
    <row r="282" spans="42:43">
      <c r="AP282">
        <v>20</v>
      </c>
      <c r="AQ282" t="s">
        <v>2037</v>
      </c>
    </row>
    <row r="283" spans="42:43">
      <c r="AP283">
        <v>20</v>
      </c>
      <c r="AQ283" t="s">
        <v>2038</v>
      </c>
    </row>
    <row r="284" spans="42:43">
      <c r="AP284">
        <v>20</v>
      </c>
      <c r="AQ284" t="s">
        <v>2039</v>
      </c>
    </row>
    <row r="285" spans="42:43">
      <c r="AP285">
        <v>20</v>
      </c>
      <c r="AQ285" t="s">
        <v>2040</v>
      </c>
    </row>
    <row r="286" spans="42:43">
      <c r="AP286">
        <v>20</v>
      </c>
      <c r="AQ286" t="s">
        <v>2041</v>
      </c>
    </row>
    <row r="287" spans="42:43">
      <c r="AP287">
        <v>20</v>
      </c>
      <c r="AQ287" t="s">
        <v>2042</v>
      </c>
    </row>
    <row r="288" spans="42:43">
      <c r="AP288">
        <v>20</v>
      </c>
      <c r="AQ288" t="s">
        <v>2043</v>
      </c>
    </row>
    <row r="289" spans="42:43">
      <c r="AP289">
        <v>20</v>
      </c>
      <c r="AQ289" t="s">
        <v>2044</v>
      </c>
    </row>
    <row r="290" spans="42:43">
      <c r="AP290">
        <v>20</v>
      </c>
      <c r="AQ290" t="s">
        <v>2045</v>
      </c>
    </row>
    <row r="291" spans="42:43">
      <c r="AP291">
        <v>20</v>
      </c>
      <c r="AQ291" t="s">
        <v>2046</v>
      </c>
    </row>
    <row r="292" spans="42:43">
      <c r="AP292">
        <v>20</v>
      </c>
      <c r="AQ292" t="s">
        <v>2047</v>
      </c>
    </row>
    <row r="293" spans="42:43">
      <c r="AP293">
        <v>20</v>
      </c>
      <c r="AQ293" t="s">
        <v>2048</v>
      </c>
    </row>
    <row r="294" spans="42:43">
      <c r="AP294">
        <v>20</v>
      </c>
      <c r="AQ294" t="s">
        <v>2049</v>
      </c>
    </row>
    <row r="295" spans="42:43">
      <c r="AP295">
        <v>20</v>
      </c>
      <c r="AQ295" t="s">
        <v>2050</v>
      </c>
    </row>
    <row r="296" spans="42:43">
      <c r="AP296">
        <v>20</v>
      </c>
      <c r="AQ296" t="s">
        <v>2051</v>
      </c>
    </row>
    <row r="297" spans="42:43">
      <c r="AP297">
        <v>20</v>
      </c>
      <c r="AQ297" t="s">
        <v>2052</v>
      </c>
    </row>
    <row r="298" spans="42:43">
      <c r="AP298">
        <v>20</v>
      </c>
      <c r="AQ298" t="s">
        <v>2053</v>
      </c>
    </row>
    <row r="299" spans="42:43">
      <c r="AP299">
        <v>20</v>
      </c>
      <c r="AQ299" t="s">
        <v>2054</v>
      </c>
    </row>
    <row r="300" spans="42:43">
      <c r="AP300">
        <v>20</v>
      </c>
      <c r="AQ300" t="s">
        <v>2055</v>
      </c>
    </row>
    <row r="301" spans="42:43">
      <c r="AP301">
        <v>20</v>
      </c>
      <c r="AQ301" t="s">
        <v>2056</v>
      </c>
    </row>
    <row r="302" spans="42:43">
      <c r="AP302">
        <v>20</v>
      </c>
      <c r="AQ302" t="s">
        <v>2057</v>
      </c>
    </row>
    <row r="303" spans="42:43">
      <c r="AP303">
        <v>20</v>
      </c>
      <c r="AQ303" t="s">
        <v>2058</v>
      </c>
    </row>
    <row r="304" spans="42:43">
      <c r="AP304">
        <v>20</v>
      </c>
      <c r="AQ304" t="s">
        <v>2059</v>
      </c>
    </row>
    <row r="305" spans="42:43">
      <c r="AP305">
        <v>20</v>
      </c>
      <c r="AQ305" t="s">
        <v>2060</v>
      </c>
    </row>
    <row r="306" spans="42:43">
      <c r="AP306">
        <v>20</v>
      </c>
      <c r="AQ306" t="s">
        <v>2061</v>
      </c>
    </row>
    <row r="307" spans="42:43">
      <c r="AP307">
        <v>20</v>
      </c>
      <c r="AQ307" t="s">
        <v>2062</v>
      </c>
    </row>
    <row r="308" spans="42:43">
      <c r="AP308">
        <v>20</v>
      </c>
      <c r="AQ308" t="s">
        <v>2063</v>
      </c>
    </row>
    <row r="309" spans="42:43">
      <c r="AP309">
        <v>20</v>
      </c>
      <c r="AQ309" t="s">
        <v>2064</v>
      </c>
    </row>
    <row r="310" spans="42:43">
      <c r="AP310">
        <v>20</v>
      </c>
      <c r="AQ310" t="s">
        <v>2065</v>
      </c>
    </row>
    <row r="311" spans="42:43">
      <c r="AP311">
        <v>20</v>
      </c>
      <c r="AQ311" t="s">
        <v>2066</v>
      </c>
    </row>
    <row r="312" spans="42:43">
      <c r="AP312">
        <v>20</v>
      </c>
      <c r="AQ312" t="s">
        <v>2067</v>
      </c>
    </row>
    <row r="313" spans="42:43">
      <c r="AP313">
        <v>20</v>
      </c>
      <c r="AQ313" t="s">
        <v>2068</v>
      </c>
    </row>
    <row r="314" spans="42:43">
      <c r="AP314">
        <v>20</v>
      </c>
      <c r="AQ314" t="s">
        <v>2069</v>
      </c>
    </row>
    <row r="315" spans="42:43">
      <c r="AP315">
        <v>20</v>
      </c>
      <c r="AQ315" t="s">
        <v>2070</v>
      </c>
    </row>
    <row r="316" spans="42:43">
      <c r="AP316">
        <v>20</v>
      </c>
      <c r="AQ316" t="s">
        <v>2071</v>
      </c>
    </row>
    <row r="317" spans="42:43">
      <c r="AP317">
        <v>20</v>
      </c>
      <c r="AQ317" t="s">
        <v>2072</v>
      </c>
    </row>
    <row r="318" spans="42:43">
      <c r="AP318">
        <v>20</v>
      </c>
      <c r="AQ318" t="s">
        <v>2073</v>
      </c>
    </row>
    <row r="319" spans="42:43">
      <c r="AP319">
        <v>20</v>
      </c>
      <c r="AQ319" t="s">
        <v>2074</v>
      </c>
    </row>
    <row r="320" spans="42:43">
      <c r="AP320">
        <v>20</v>
      </c>
      <c r="AQ320" t="s">
        <v>2075</v>
      </c>
    </row>
    <row r="321" spans="42:43">
      <c r="AP321">
        <v>20</v>
      </c>
      <c r="AQ321" t="s">
        <v>2076</v>
      </c>
    </row>
    <row r="322" spans="42:43">
      <c r="AP322">
        <v>20</v>
      </c>
      <c r="AQ322" t="s">
        <v>2077</v>
      </c>
    </row>
    <row r="323" spans="42:43">
      <c r="AP323">
        <v>20</v>
      </c>
      <c r="AQ323" t="s">
        <v>2078</v>
      </c>
    </row>
    <row r="324" spans="42:43">
      <c r="AP324">
        <v>20</v>
      </c>
      <c r="AQ324" t="s">
        <v>2079</v>
      </c>
    </row>
    <row r="325" spans="42:43">
      <c r="AP325">
        <v>20</v>
      </c>
      <c r="AQ325" t="s">
        <v>2080</v>
      </c>
    </row>
    <row r="326" spans="42:43">
      <c r="AP326">
        <v>20</v>
      </c>
      <c r="AQ326" t="s">
        <v>2081</v>
      </c>
    </row>
    <row r="327" spans="42:43">
      <c r="AP327">
        <v>20</v>
      </c>
      <c r="AQ327" t="s">
        <v>2082</v>
      </c>
    </row>
    <row r="328" spans="42:43">
      <c r="AP328">
        <v>20</v>
      </c>
      <c r="AQ328" t="s">
        <v>2083</v>
      </c>
    </row>
    <row r="329" spans="42:43">
      <c r="AP329">
        <v>20</v>
      </c>
      <c r="AQ329" t="s">
        <v>2084</v>
      </c>
    </row>
    <row r="330" spans="42:43">
      <c r="AP330">
        <v>20</v>
      </c>
      <c r="AQ330" t="s">
        <v>2085</v>
      </c>
    </row>
    <row r="331" spans="42:43">
      <c r="AP331">
        <v>20</v>
      </c>
      <c r="AQ331" t="s">
        <v>2086</v>
      </c>
    </row>
    <row r="332" spans="42:43">
      <c r="AP332">
        <v>20</v>
      </c>
      <c r="AQ332" t="s">
        <v>2087</v>
      </c>
    </row>
    <row r="333" spans="42:43">
      <c r="AP333">
        <v>20</v>
      </c>
      <c r="AQ333" t="s">
        <v>2088</v>
      </c>
    </row>
    <row r="334" spans="42:43">
      <c r="AP334">
        <v>20</v>
      </c>
      <c r="AQ334" t="s">
        <v>2089</v>
      </c>
    </row>
    <row r="335" spans="42:43">
      <c r="AP335">
        <v>20</v>
      </c>
      <c r="AQ335" t="s">
        <v>2090</v>
      </c>
    </row>
    <row r="336" spans="42:43">
      <c r="AP336">
        <v>20</v>
      </c>
      <c r="AQ336" t="s">
        <v>2091</v>
      </c>
    </row>
    <row r="337" spans="42:43">
      <c r="AP337">
        <v>20</v>
      </c>
      <c r="AQ337" t="s">
        <v>2092</v>
      </c>
    </row>
    <row r="338" spans="42:43">
      <c r="AP338">
        <v>20</v>
      </c>
      <c r="AQ338" t="s">
        <v>2093</v>
      </c>
    </row>
    <row r="339" spans="42:43">
      <c r="AP339">
        <v>20</v>
      </c>
      <c r="AQ339" t="s">
        <v>2094</v>
      </c>
    </row>
    <row r="340" spans="42:43">
      <c r="AP340">
        <v>20</v>
      </c>
      <c r="AQ340" t="s">
        <v>2095</v>
      </c>
    </row>
    <row r="341" spans="42:43">
      <c r="AP341">
        <v>20</v>
      </c>
      <c r="AQ341" t="s">
        <v>2096</v>
      </c>
    </row>
    <row r="342" spans="42:43">
      <c r="AP342">
        <v>20</v>
      </c>
      <c r="AQ342" t="s">
        <v>2097</v>
      </c>
    </row>
    <row r="343" spans="42:43">
      <c r="AP343">
        <v>20</v>
      </c>
      <c r="AQ343" t="s">
        <v>2098</v>
      </c>
    </row>
    <row r="344" spans="42:43">
      <c r="AP344">
        <v>20</v>
      </c>
      <c r="AQ344" t="s">
        <v>2099</v>
      </c>
    </row>
    <row r="345" spans="42:43">
      <c r="AP345">
        <v>20</v>
      </c>
      <c r="AQ345" t="s">
        <v>2100</v>
      </c>
    </row>
    <row r="346" spans="42:43">
      <c r="AP346">
        <v>20</v>
      </c>
      <c r="AQ346" t="s">
        <v>2101</v>
      </c>
    </row>
    <row r="347" spans="42:43">
      <c r="AP347">
        <v>20</v>
      </c>
      <c r="AQ347" t="s">
        <v>2102</v>
      </c>
    </row>
    <row r="348" spans="42:43">
      <c r="AP348">
        <v>20</v>
      </c>
      <c r="AQ348" t="s">
        <v>2103</v>
      </c>
    </row>
    <row r="349" spans="42:43">
      <c r="AP349">
        <v>20</v>
      </c>
      <c r="AQ349" t="s">
        <v>2104</v>
      </c>
    </row>
    <row r="350" spans="42:43">
      <c r="AP350">
        <v>20</v>
      </c>
      <c r="AQ350" t="s">
        <v>2105</v>
      </c>
    </row>
    <row r="351" spans="42:43">
      <c r="AP351">
        <v>20</v>
      </c>
      <c r="AQ351" t="s">
        <v>2106</v>
      </c>
    </row>
    <row r="352" spans="42:43">
      <c r="AP352">
        <v>20</v>
      </c>
      <c r="AQ352" t="s">
        <v>2107</v>
      </c>
    </row>
    <row r="353" spans="42:43">
      <c r="AP353">
        <v>20</v>
      </c>
      <c r="AQ353" t="s">
        <v>2108</v>
      </c>
    </row>
    <row r="354" spans="42:43">
      <c r="AP354">
        <v>20</v>
      </c>
      <c r="AQ354" t="s">
        <v>2109</v>
      </c>
    </row>
    <row r="355" spans="42:43">
      <c r="AP355">
        <v>20</v>
      </c>
      <c r="AQ355" t="s">
        <v>2110</v>
      </c>
    </row>
    <row r="356" spans="42:43">
      <c r="AP356">
        <v>20</v>
      </c>
      <c r="AQ356" t="s">
        <v>2111</v>
      </c>
    </row>
    <row r="357" spans="42:43">
      <c r="AP357">
        <v>20</v>
      </c>
      <c r="AQ357" t="s">
        <v>2112</v>
      </c>
    </row>
    <row r="358" spans="42:43">
      <c r="AP358">
        <v>20</v>
      </c>
      <c r="AQ358" t="s">
        <v>2113</v>
      </c>
    </row>
    <row r="359" spans="42:43">
      <c r="AP359">
        <v>20</v>
      </c>
      <c r="AQ359" t="s">
        <v>2114</v>
      </c>
    </row>
    <row r="360" spans="42:43">
      <c r="AP360">
        <v>20</v>
      </c>
      <c r="AQ360" t="s">
        <v>2115</v>
      </c>
    </row>
    <row r="361" spans="42:43">
      <c r="AP361">
        <v>20</v>
      </c>
      <c r="AQ361" t="s">
        <v>2116</v>
      </c>
    </row>
    <row r="362" spans="42:43">
      <c r="AP362">
        <v>20</v>
      </c>
      <c r="AQ362" t="s">
        <v>2117</v>
      </c>
    </row>
    <row r="363" spans="42:43">
      <c r="AP363">
        <v>20</v>
      </c>
      <c r="AQ363" t="s">
        <v>2118</v>
      </c>
    </row>
    <row r="364" spans="42:43">
      <c r="AP364">
        <v>20</v>
      </c>
      <c r="AQ364" t="s">
        <v>2119</v>
      </c>
    </row>
    <row r="365" spans="42:43">
      <c r="AP365">
        <v>20</v>
      </c>
      <c r="AQ365" t="s">
        <v>2120</v>
      </c>
    </row>
    <row r="366" spans="42:43">
      <c r="AP366">
        <v>20</v>
      </c>
      <c r="AQ366" t="s">
        <v>2121</v>
      </c>
    </row>
    <row r="367" spans="42:43">
      <c r="AP367">
        <v>20</v>
      </c>
      <c r="AQ367" t="s">
        <v>2122</v>
      </c>
    </row>
    <row r="368" spans="42:43">
      <c r="AP368">
        <v>20</v>
      </c>
      <c r="AQ368" t="s">
        <v>2123</v>
      </c>
    </row>
    <row r="369" spans="42:43">
      <c r="AP369">
        <v>20</v>
      </c>
      <c r="AQ369" t="s">
        <v>2124</v>
      </c>
    </row>
    <row r="370" spans="42:43">
      <c r="AP370">
        <v>20</v>
      </c>
      <c r="AQ370" t="s">
        <v>2125</v>
      </c>
    </row>
    <row r="371" spans="42:43">
      <c r="AP371">
        <v>20</v>
      </c>
      <c r="AQ371" t="s">
        <v>2126</v>
      </c>
    </row>
    <row r="372" spans="42:43">
      <c r="AP372">
        <v>20</v>
      </c>
      <c r="AQ372" t="s">
        <v>2127</v>
      </c>
    </row>
    <row r="373" spans="42:43">
      <c r="AP373">
        <v>20</v>
      </c>
      <c r="AQ373" t="s">
        <v>2128</v>
      </c>
    </row>
    <row r="374" spans="42:43">
      <c r="AP374">
        <v>20</v>
      </c>
      <c r="AQ374" t="s">
        <v>2129</v>
      </c>
    </row>
    <row r="375" spans="42:43">
      <c r="AP375">
        <v>20</v>
      </c>
      <c r="AQ375" t="s">
        <v>2130</v>
      </c>
    </row>
    <row r="376" spans="42:43">
      <c r="AP376">
        <v>20</v>
      </c>
      <c r="AQ376" t="s">
        <v>2131</v>
      </c>
    </row>
    <row r="377" spans="42:43">
      <c r="AP377">
        <v>20</v>
      </c>
      <c r="AQ377" t="s">
        <v>2132</v>
      </c>
    </row>
    <row r="378" spans="42:43">
      <c r="AP378">
        <v>20</v>
      </c>
      <c r="AQ378" t="s">
        <v>2133</v>
      </c>
    </row>
    <row r="379" spans="42:43">
      <c r="AP379">
        <v>20</v>
      </c>
      <c r="AQ379" t="s">
        <v>2134</v>
      </c>
    </row>
    <row r="380" spans="42:43">
      <c r="AP380">
        <v>20</v>
      </c>
      <c r="AQ380" t="s">
        <v>2135</v>
      </c>
    </row>
    <row r="381" spans="42:43">
      <c r="AP381">
        <v>20</v>
      </c>
      <c r="AQ381" t="s">
        <v>2136</v>
      </c>
    </row>
    <row r="382" spans="42:43">
      <c r="AP382">
        <v>20</v>
      </c>
      <c r="AQ382" t="s">
        <v>2137</v>
      </c>
    </row>
    <row r="383" spans="42:43">
      <c r="AP383">
        <v>20</v>
      </c>
      <c r="AQ383" t="s">
        <v>2138</v>
      </c>
    </row>
    <row r="384" spans="42:43">
      <c r="AP384">
        <v>20</v>
      </c>
      <c r="AQ384" t="s">
        <v>2139</v>
      </c>
    </row>
    <row r="385" spans="42:43">
      <c r="AP385">
        <v>20</v>
      </c>
      <c r="AQ385" t="s">
        <v>2140</v>
      </c>
    </row>
    <row r="386" spans="42:43">
      <c r="AP386">
        <v>20</v>
      </c>
      <c r="AQ386" t="s">
        <v>2141</v>
      </c>
    </row>
    <row r="387" spans="42:43">
      <c r="AP387">
        <v>20</v>
      </c>
      <c r="AQ387" t="s">
        <v>2142</v>
      </c>
    </row>
    <row r="388" spans="42:43">
      <c r="AP388">
        <v>20</v>
      </c>
      <c r="AQ388" t="s">
        <v>2143</v>
      </c>
    </row>
    <row r="389" spans="42:43">
      <c r="AP389">
        <v>20</v>
      </c>
      <c r="AQ389" t="s">
        <v>2144</v>
      </c>
    </row>
    <row r="390" spans="42:43">
      <c r="AP390">
        <v>20</v>
      </c>
      <c r="AQ390" t="s">
        <v>2145</v>
      </c>
    </row>
    <row r="391" spans="42:43">
      <c r="AP391">
        <v>20</v>
      </c>
      <c r="AQ391" t="s">
        <v>2146</v>
      </c>
    </row>
    <row r="392" spans="42:43">
      <c r="AP392">
        <v>20</v>
      </c>
      <c r="AQ392" t="s">
        <v>2147</v>
      </c>
    </row>
    <row r="393" spans="42:43">
      <c r="AP393">
        <v>20</v>
      </c>
      <c r="AQ393" t="s">
        <v>2148</v>
      </c>
    </row>
    <row r="394" spans="42:43">
      <c r="AP394">
        <v>20</v>
      </c>
      <c r="AQ394" t="s">
        <v>2149</v>
      </c>
    </row>
    <row r="395" spans="42:43">
      <c r="AP395">
        <v>20</v>
      </c>
      <c r="AQ395" t="s">
        <v>2150</v>
      </c>
    </row>
    <row r="396" spans="42:43">
      <c r="AP396">
        <v>20</v>
      </c>
      <c r="AQ396" t="s">
        <v>2151</v>
      </c>
    </row>
    <row r="397" spans="42:43">
      <c r="AP397">
        <v>20</v>
      </c>
      <c r="AQ397" t="s">
        <v>2152</v>
      </c>
    </row>
    <row r="398" spans="42:43">
      <c r="AP398">
        <v>20</v>
      </c>
      <c r="AQ398" t="s">
        <v>2153</v>
      </c>
    </row>
    <row r="399" spans="42:43">
      <c r="AP399">
        <v>20</v>
      </c>
      <c r="AQ399" t="s">
        <v>2154</v>
      </c>
    </row>
    <row r="400" spans="42:43">
      <c r="AP400">
        <v>20</v>
      </c>
      <c r="AQ400" t="s">
        <v>2155</v>
      </c>
    </row>
    <row r="401" spans="42:43">
      <c r="AP401">
        <v>20</v>
      </c>
      <c r="AQ401" t="s">
        <v>2156</v>
      </c>
    </row>
    <row r="402" spans="42:43">
      <c r="AP402">
        <v>20</v>
      </c>
      <c r="AQ402" t="s">
        <v>2157</v>
      </c>
    </row>
    <row r="403" spans="42:43">
      <c r="AP403">
        <v>20</v>
      </c>
      <c r="AQ403" t="s">
        <v>2158</v>
      </c>
    </row>
    <row r="404" spans="42:43">
      <c r="AP404">
        <v>20</v>
      </c>
      <c r="AQ404" t="s">
        <v>2159</v>
      </c>
    </row>
    <row r="405" spans="42:43">
      <c r="AP405">
        <v>20</v>
      </c>
      <c r="AQ405" t="s">
        <v>2160</v>
      </c>
    </row>
    <row r="406" spans="42:43">
      <c r="AP406">
        <v>20</v>
      </c>
      <c r="AQ406" t="s">
        <v>2161</v>
      </c>
    </row>
    <row r="407" spans="42:43">
      <c r="AP407">
        <v>20</v>
      </c>
      <c r="AQ407" t="s">
        <v>2162</v>
      </c>
    </row>
    <row r="408" spans="42:43">
      <c r="AP408">
        <v>20</v>
      </c>
      <c r="AQ408" t="s">
        <v>2163</v>
      </c>
    </row>
    <row r="409" spans="42:43">
      <c r="AP409">
        <v>20</v>
      </c>
      <c r="AQ409" t="s">
        <v>2164</v>
      </c>
    </row>
    <row r="410" spans="42:43">
      <c r="AP410">
        <v>20</v>
      </c>
      <c r="AQ410" t="s">
        <v>2165</v>
      </c>
    </row>
    <row r="411" spans="42:43">
      <c r="AP411">
        <v>20</v>
      </c>
      <c r="AQ411" t="s">
        <v>2166</v>
      </c>
    </row>
    <row r="412" spans="42:43">
      <c r="AP412">
        <v>20</v>
      </c>
      <c r="AQ412" t="s">
        <v>2167</v>
      </c>
    </row>
    <row r="413" spans="42:43">
      <c r="AP413">
        <v>20</v>
      </c>
      <c r="AQ413" t="s">
        <v>2168</v>
      </c>
    </row>
    <row r="414" spans="42:43">
      <c r="AP414">
        <v>20</v>
      </c>
      <c r="AQ414" t="s">
        <v>2169</v>
      </c>
    </row>
    <row r="415" spans="42:43">
      <c r="AP415">
        <v>20</v>
      </c>
      <c r="AQ415" t="s">
        <v>2170</v>
      </c>
    </row>
    <row r="416" spans="42:43">
      <c r="AP416">
        <v>20</v>
      </c>
      <c r="AQ416" t="s">
        <v>2171</v>
      </c>
    </row>
    <row r="417" spans="42:43">
      <c r="AP417">
        <v>20</v>
      </c>
      <c r="AQ417" t="s">
        <v>2172</v>
      </c>
    </row>
    <row r="418" spans="42:43">
      <c r="AP418">
        <v>20</v>
      </c>
      <c r="AQ418" t="s">
        <v>2173</v>
      </c>
    </row>
    <row r="419" spans="42:43">
      <c r="AP419">
        <v>20</v>
      </c>
      <c r="AQ419" t="s">
        <v>2174</v>
      </c>
    </row>
    <row r="420" spans="42:43">
      <c r="AP420">
        <v>20</v>
      </c>
      <c r="AQ420" t="s">
        <v>2175</v>
      </c>
    </row>
    <row r="421" spans="42:43">
      <c r="AP421">
        <v>20</v>
      </c>
      <c r="AQ421" t="s">
        <v>2176</v>
      </c>
    </row>
    <row r="422" spans="42:43">
      <c r="AP422">
        <v>20</v>
      </c>
      <c r="AQ422" t="s">
        <v>2177</v>
      </c>
    </row>
    <row r="423" spans="42:43">
      <c r="AP423">
        <v>20</v>
      </c>
      <c r="AQ423" t="s">
        <v>2178</v>
      </c>
    </row>
    <row r="424" spans="42:43">
      <c r="AP424">
        <v>20</v>
      </c>
      <c r="AQ424" t="s">
        <v>2179</v>
      </c>
    </row>
    <row r="425" spans="42:43">
      <c r="AP425">
        <v>20</v>
      </c>
      <c r="AQ425" t="s">
        <v>2180</v>
      </c>
    </row>
    <row r="426" spans="42:43">
      <c r="AP426">
        <v>20</v>
      </c>
      <c r="AQ426" t="s">
        <v>2181</v>
      </c>
    </row>
    <row r="427" spans="42:43">
      <c r="AP427">
        <v>20</v>
      </c>
      <c r="AQ427" t="s">
        <v>2182</v>
      </c>
    </row>
    <row r="428" spans="42:43">
      <c r="AP428">
        <v>20</v>
      </c>
      <c r="AQ428" t="s">
        <v>2183</v>
      </c>
    </row>
    <row r="429" spans="42:43">
      <c r="AP429">
        <v>20</v>
      </c>
      <c r="AQ429" t="s">
        <v>2184</v>
      </c>
    </row>
    <row r="430" spans="42:43">
      <c r="AP430">
        <v>20</v>
      </c>
      <c r="AQ430" t="s">
        <v>2185</v>
      </c>
    </row>
    <row r="431" spans="42:43">
      <c r="AP431">
        <v>20</v>
      </c>
      <c r="AQ431" t="s">
        <v>2186</v>
      </c>
    </row>
    <row r="432" spans="42:43">
      <c r="AP432">
        <v>20</v>
      </c>
      <c r="AQ432" t="s">
        <v>2187</v>
      </c>
    </row>
    <row r="433" spans="42:43">
      <c r="AP433">
        <v>20</v>
      </c>
      <c r="AQ433" t="s">
        <v>2188</v>
      </c>
    </row>
    <row r="434" spans="42:43">
      <c r="AP434">
        <v>20</v>
      </c>
      <c r="AQ434" t="s">
        <v>2189</v>
      </c>
    </row>
    <row r="435" spans="42:43">
      <c r="AP435">
        <v>20</v>
      </c>
      <c r="AQ435" t="s">
        <v>2190</v>
      </c>
    </row>
    <row r="436" spans="42:43">
      <c r="AP436">
        <v>20</v>
      </c>
      <c r="AQ436" t="s">
        <v>2191</v>
      </c>
    </row>
    <row r="437" spans="42:43">
      <c r="AP437">
        <v>20</v>
      </c>
      <c r="AQ437" t="s">
        <v>2192</v>
      </c>
    </row>
    <row r="438" spans="42:43">
      <c r="AP438">
        <v>20</v>
      </c>
      <c r="AQ438" t="s">
        <v>2193</v>
      </c>
    </row>
    <row r="439" spans="42:43">
      <c r="AP439">
        <v>20</v>
      </c>
      <c r="AQ439" t="s">
        <v>2194</v>
      </c>
    </row>
    <row r="440" spans="42:43">
      <c r="AP440">
        <v>20</v>
      </c>
      <c r="AQ440" t="s">
        <v>2195</v>
      </c>
    </row>
    <row r="441" spans="42:43">
      <c r="AP441">
        <v>20</v>
      </c>
      <c r="AQ441" t="s">
        <v>2196</v>
      </c>
    </row>
    <row r="442" spans="42:43">
      <c r="AP442">
        <v>20</v>
      </c>
      <c r="AQ442" t="s">
        <v>2197</v>
      </c>
    </row>
    <row r="443" spans="42:43">
      <c r="AP443">
        <v>20</v>
      </c>
      <c r="AQ443" t="s">
        <v>2198</v>
      </c>
    </row>
    <row r="444" spans="42:43">
      <c r="AP444">
        <v>20</v>
      </c>
      <c r="AQ444" t="s">
        <v>2199</v>
      </c>
    </row>
    <row r="445" spans="42:43">
      <c r="AP445">
        <v>20</v>
      </c>
      <c r="AQ445" t="s">
        <v>2200</v>
      </c>
    </row>
    <row r="446" spans="42:43">
      <c r="AP446">
        <v>20</v>
      </c>
      <c r="AQ446" t="s">
        <v>2201</v>
      </c>
    </row>
    <row r="447" spans="42:43">
      <c r="AP447">
        <v>20</v>
      </c>
      <c r="AQ447" t="s">
        <v>2202</v>
      </c>
    </row>
    <row r="448" spans="42:43">
      <c r="AP448">
        <v>20</v>
      </c>
      <c r="AQ448" t="s">
        <v>2203</v>
      </c>
    </row>
    <row r="449" spans="42:43">
      <c r="AP449">
        <v>20</v>
      </c>
      <c r="AQ449" t="s">
        <v>2204</v>
      </c>
    </row>
    <row r="450" spans="42:43">
      <c r="AP450">
        <v>20</v>
      </c>
      <c r="AQ450" t="s">
        <v>2205</v>
      </c>
    </row>
    <row r="451" spans="42:43">
      <c r="AP451">
        <v>20</v>
      </c>
      <c r="AQ451" t="s">
        <v>2206</v>
      </c>
    </row>
    <row r="452" spans="42:43">
      <c r="AP452">
        <v>20</v>
      </c>
      <c r="AQ452" t="s">
        <v>2207</v>
      </c>
    </row>
    <row r="453" spans="42:43">
      <c r="AP453">
        <v>20</v>
      </c>
      <c r="AQ453" t="s">
        <v>2208</v>
      </c>
    </row>
    <row r="454" spans="42:43">
      <c r="AP454">
        <v>20</v>
      </c>
      <c r="AQ454" t="s">
        <v>2209</v>
      </c>
    </row>
    <row r="455" spans="42:43">
      <c r="AP455">
        <v>20</v>
      </c>
      <c r="AQ455" t="s">
        <v>2210</v>
      </c>
    </row>
    <row r="456" spans="42:43">
      <c r="AP456">
        <v>20</v>
      </c>
      <c r="AQ456" t="s">
        <v>2211</v>
      </c>
    </row>
    <row r="457" spans="42:43">
      <c r="AP457">
        <v>20</v>
      </c>
      <c r="AQ457" t="s">
        <v>2212</v>
      </c>
    </row>
    <row r="458" spans="42:43">
      <c r="AP458">
        <v>20</v>
      </c>
      <c r="AQ458" t="s">
        <v>2213</v>
      </c>
    </row>
    <row r="459" spans="42:43">
      <c r="AP459">
        <v>20</v>
      </c>
      <c r="AQ459" t="s">
        <v>2214</v>
      </c>
    </row>
    <row r="460" spans="42:43">
      <c r="AP460">
        <v>20</v>
      </c>
      <c r="AQ460" t="s">
        <v>2215</v>
      </c>
    </row>
    <row r="461" spans="42:43">
      <c r="AP461">
        <v>20</v>
      </c>
      <c r="AQ461" t="s">
        <v>2216</v>
      </c>
    </row>
    <row r="462" spans="42:43">
      <c r="AP462">
        <v>20</v>
      </c>
      <c r="AQ462" t="s">
        <v>2217</v>
      </c>
    </row>
    <row r="463" spans="42:43">
      <c r="AP463">
        <v>20</v>
      </c>
      <c r="AQ463" t="s">
        <v>2218</v>
      </c>
    </row>
    <row r="464" spans="42:43">
      <c r="AP464">
        <v>20</v>
      </c>
      <c r="AQ464" t="s">
        <v>2219</v>
      </c>
    </row>
    <row r="465" spans="42:43">
      <c r="AP465">
        <v>20</v>
      </c>
      <c r="AQ465" t="s">
        <v>2220</v>
      </c>
    </row>
    <row r="466" spans="42:43">
      <c r="AP466">
        <v>20</v>
      </c>
      <c r="AQ466" t="s">
        <v>2221</v>
      </c>
    </row>
    <row r="467" spans="42:43">
      <c r="AP467">
        <v>20</v>
      </c>
      <c r="AQ467" t="s">
        <v>2222</v>
      </c>
    </row>
    <row r="468" spans="42:43">
      <c r="AP468">
        <v>20</v>
      </c>
      <c r="AQ468" t="s">
        <v>2223</v>
      </c>
    </row>
    <row r="469" spans="42:43">
      <c r="AP469">
        <v>20</v>
      </c>
      <c r="AQ469" t="s">
        <v>2224</v>
      </c>
    </row>
    <row r="470" spans="42:43">
      <c r="AP470">
        <v>20</v>
      </c>
      <c r="AQ470" t="s">
        <v>2225</v>
      </c>
    </row>
    <row r="471" spans="42:43">
      <c r="AP471">
        <v>20</v>
      </c>
      <c r="AQ471" t="s">
        <v>2226</v>
      </c>
    </row>
    <row r="472" spans="42:43">
      <c r="AP472">
        <v>20</v>
      </c>
      <c r="AQ472" t="s">
        <v>2227</v>
      </c>
    </row>
    <row r="473" spans="42:43">
      <c r="AP473">
        <v>20</v>
      </c>
      <c r="AQ473" t="s">
        <v>2228</v>
      </c>
    </row>
    <row r="474" spans="42:43">
      <c r="AP474">
        <v>20</v>
      </c>
      <c r="AQ474" t="s">
        <v>2229</v>
      </c>
    </row>
    <row r="475" spans="42:43">
      <c r="AP475">
        <v>20</v>
      </c>
      <c r="AQ475" t="s">
        <v>2230</v>
      </c>
    </row>
    <row r="476" spans="42:43">
      <c r="AP476">
        <v>20</v>
      </c>
      <c r="AQ476" t="s">
        <v>2231</v>
      </c>
    </row>
    <row r="477" spans="42:43">
      <c r="AP477">
        <v>20</v>
      </c>
      <c r="AQ477" t="s">
        <v>2232</v>
      </c>
    </row>
    <row r="478" spans="42:43">
      <c r="AP478">
        <v>20</v>
      </c>
      <c r="AQ478" t="s">
        <v>2233</v>
      </c>
    </row>
    <row r="479" spans="42:43">
      <c r="AP479">
        <v>20</v>
      </c>
      <c r="AQ479" t="s">
        <v>2234</v>
      </c>
    </row>
    <row r="480" spans="42:43">
      <c r="AP480">
        <v>20</v>
      </c>
      <c r="AQ480" t="s">
        <v>2235</v>
      </c>
    </row>
    <row r="481" spans="42:43">
      <c r="AP481">
        <v>20</v>
      </c>
      <c r="AQ481" t="s">
        <v>2236</v>
      </c>
    </row>
    <row r="482" spans="42:43">
      <c r="AP482">
        <v>20</v>
      </c>
      <c r="AQ482" t="s">
        <v>2237</v>
      </c>
    </row>
    <row r="483" spans="42:43">
      <c r="AP483">
        <v>20</v>
      </c>
      <c r="AQ483" t="s">
        <v>2238</v>
      </c>
    </row>
    <row r="484" spans="42:43">
      <c r="AP484">
        <v>20</v>
      </c>
      <c r="AQ484" t="s">
        <v>2239</v>
      </c>
    </row>
    <row r="485" spans="42:43">
      <c r="AP485">
        <v>20</v>
      </c>
      <c r="AQ485" t="s">
        <v>2240</v>
      </c>
    </row>
    <row r="486" spans="42:43">
      <c r="AP486">
        <v>20</v>
      </c>
      <c r="AQ486" t="s">
        <v>2241</v>
      </c>
    </row>
    <row r="487" spans="42:43">
      <c r="AP487">
        <v>20</v>
      </c>
      <c r="AQ487" t="s">
        <v>2242</v>
      </c>
    </row>
    <row r="488" spans="42:43">
      <c r="AP488">
        <v>20</v>
      </c>
      <c r="AQ488" t="s">
        <v>2243</v>
      </c>
    </row>
    <row r="489" spans="42:43">
      <c r="AP489">
        <v>20</v>
      </c>
      <c r="AQ489" t="s">
        <v>2244</v>
      </c>
    </row>
    <row r="490" spans="42:43">
      <c r="AP490">
        <v>20</v>
      </c>
      <c r="AQ490" t="s">
        <v>2245</v>
      </c>
    </row>
    <row r="491" spans="42:43">
      <c r="AP491">
        <v>20</v>
      </c>
      <c r="AQ491" t="s">
        <v>2246</v>
      </c>
    </row>
    <row r="492" spans="42:43">
      <c r="AP492">
        <v>20</v>
      </c>
      <c r="AQ492" t="s">
        <v>2247</v>
      </c>
    </row>
    <row r="493" spans="42:43">
      <c r="AP493">
        <v>20</v>
      </c>
      <c r="AQ493" t="s">
        <v>2248</v>
      </c>
    </row>
    <row r="494" spans="42:43">
      <c r="AP494">
        <v>20</v>
      </c>
      <c r="AQ494" t="s">
        <v>2249</v>
      </c>
    </row>
    <row r="495" spans="42:43">
      <c r="AP495">
        <v>20</v>
      </c>
      <c r="AQ495" t="s">
        <v>2250</v>
      </c>
    </row>
    <row r="496" spans="42:43">
      <c r="AP496">
        <v>20</v>
      </c>
      <c r="AQ496" t="s">
        <v>2251</v>
      </c>
    </row>
    <row r="497" spans="42:43">
      <c r="AP497">
        <v>20</v>
      </c>
      <c r="AQ497" t="s">
        <v>2252</v>
      </c>
    </row>
    <row r="498" spans="42:43">
      <c r="AP498">
        <v>20</v>
      </c>
      <c r="AQ498" t="s">
        <v>2253</v>
      </c>
    </row>
    <row r="499" spans="42:43">
      <c r="AP499">
        <v>20</v>
      </c>
      <c r="AQ499" t="s">
        <v>2254</v>
      </c>
    </row>
    <row r="500" spans="42:43">
      <c r="AP500">
        <v>20</v>
      </c>
      <c r="AQ500" t="s">
        <v>2255</v>
      </c>
    </row>
    <row r="501" spans="42:43">
      <c r="AP501">
        <v>20</v>
      </c>
      <c r="AQ501" t="s">
        <v>2256</v>
      </c>
    </row>
    <row r="502" spans="42:43">
      <c r="AP502">
        <v>20</v>
      </c>
      <c r="AQ502" t="s">
        <v>2257</v>
      </c>
    </row>
    <row r="503" spans="42:43">
      <c r="AP503">
        <v>20</v>
      </c>
      <c r="AQ503" t="s">
        <v>2258</v>
      </c>
    </row>
    <row r="504" spans="42:43">
      <c r="AP504">
        <v>20</v>
      </c>
      <c r="AQ504" t="s">
        <v>2259</v>
      </c>
    </row>
    <row r="505" spans="42:43">
      <c r="AP505">
        <v>20</v>
      </c>
      <c r="AQ505" t="s">
        <v>2260</v>
      </c>
    </row>
    <row r="506" spans="42:43">
      <c r="AP506">
        <v>20</v>
      </c>
      <c r="AQ506" t="s">
        <v>2261</v>
      </c>
    </row>
    <row r="507" spans="42:43">
      <c r="AP507">
        <v>20</v>
      </c>
      <c r="AQ507" t="s">
        <v>2262</v>
      </c>
    </row>
    <row r="508" spans="42:43">
      <c r="AP508">
        <v>20</v>
      </c>
      <c r="AQ508" t="s">
        <v>2263</v>
      </c>
    </row>
    <row r="509" spans="42:43">
      <c r="AP509">
        <v>20</v>
      </c>
      <c r="AQ509" t="s">
        <v>2264</v>
      </c>
    </row>
    <row r="510" spans="42:43">
      <c r="AP510">
        <v>20</v>
      </c>
      <c r="AQ510" t="s">
        <v>2265</v>
      </c>
    </row>
    <row r="511" spans="42:43">
      <c r="AP511">
        <v>20</v>
      </c>
      <c r="AQ511" t="s">
        <v>2266</v>
      </c>
    </row>
    <row r="512" spans="42:43">
      <c r="AP512">
        <v>20</v>
      </c>
      <c r="AQ512" t="s">
        <v>2267</v>
      </c>
    </row>
    <row r="513" spans="42:43">
      <c r="AP513">
        <v>20</v>
      </c>
      <c r="AQ513" t="s">
        <v>2268</v>
      </c>
    </row>
    <row r="514" spans="42:43">
      <c r="AP514">
        <v>20</v>
      </c>
      <c r="AQ514" t="s">
        <v>2269</v>
      </c>
    </row>
    <row r="515" spans="42:43">
      <c r="AP515">
        <v>20</v>
      </c>
      <c r="AQ515" t="s">
        <v>2270</v>
      </c>
    </row>
    <row r="516" spans="42:43">
      <c r="AP516">
        <v>20</v>
      </c>
      <c r="AQ516" t="s">
        <v>2271</v>
      </c>
    </row>
    <row r="517" spans="42:43">
      <c r="AP517">
        <v>20</v>
      </c>
      <c r="AQ517" t="s">
        <v>2272</v>
      </c>
    </row>
    <row r="518" spans="42:43">
      <c r="AP518">
        <v>20</v>
      </c>
      <c r="AQ518" t="s">
        <v>2273</v>
      </c>
    </row>
    <row r="519" spans="42:43">
      <c r="AP519">
        <v>20</v>
      </c>
      <c r="AQ519" t="s">
        <v>2274</v>
      </c>
    </row>
    <row r="520" spans="42:43">
      <c r="AP520">
        <v>20</v>
      </c>
      <c r="AQ520" t="s">
        <v>2275</v>
      </c>
    </row>
    <row r="521" spans="42:43">
      <c r="AP521">
        <v>20</v>
      </c>
      <c r="AQ521" t="s">
        <v>2276</v>
      </c>
    </row>
    <row r="522" spans="42:43">
      <c r="AP522">
        <v>20</v>
      </c>
      <c r="AQ522" t="s">
        <v>2277</v>
      </c>
    </row>
    <row r="523" spans="42:43">
      <c r="AP523">
        <v>20</v>
      </c>
      <c r="AQ523" t="s">
        <v>2278</v>
      </c>
    </row>
    <row r="524" spans="42:43">
      <c r="AP524">
        <v>20</v>
      </c>
      <c r="AQ524" t="s">
        <v>2279</v>
      </c>
    </row>
    <row r="525" spans="42:43">
      <c r="AP525">
        <v>20</v>
      </c>
      <c r="AQ525" t="s">
        <v>2280</v>
      </c>
    </row>
    <row r="526" spans="42:43">
      <c r="AP526">
        <v>20</v>
      </c>
      <c r="AQ526" t="s">
        <v>2281</v>
      </c>
    </row>
    <row r="527" spans="42:43">
      <c r="AP527">
        <v>20</v>
      </c>
      <c r="AQ527" t="s">
        <v>2282</v>
      </c>
    </row>
    <row r="528" spans="42:43">
      <c r="AP528">
        <v>20</v>
      </c>
      <c r="AQ528" t="s">
        <v>2283</v>
      </c>
    </row>
    <row r="529" spans="42:43">
      <c r="AP529">
        <v>20</v>
      </c>
      <c r="AQ529" t="s">
        <v>2284</v>
      </c>
    </row>
    <row r="530" spans="42:43">
      <c r="AP530">
        <v>20</v>
      </c>
      <c r="AQ530" t="s">
        <v>2285</v>
      </c>
    </row>
    <row r="531" spans="42:43">
      <c r="AP531">
        <v>20</v>
      </c>
      <c r="AQ531" t="s">
        <v>2286</v>
      </c>
    </row>
    <row r="532" spans="42:43">
      <c r="AP532">
        <v>20</v>
      </c>
      <c r="AQ532" t="s">
        <v>2287</v>
      </c>
    </row>
    <row r="533" spans="42:43">
      <c r="AP533">
        <v>20</v>
      </c>
      <c r="AQ533" t="s">
        <v>2288</v>
      </c>
    </row>
    <row r="534" spans="42:43">
      <c r="AP534">
        <v>20</v>
      </c>
      <c r="AQ534" t="s">
        <v>2289</v>
      </c>
    </row>
    <row r="535" spans="42:43">
      <c r="AP535">
        <v>20</v>
      </c>
      <c r="AQ535" t="s">
        <v>2290</v>
      </c>
    </row>
    <row r="536" spans="42:43">
      <c r="AP536">
        <v>20</v>
      </c>
      <c r="AQ536" t="s">
        <v>2291</v>
      </c>
    </row>
    <row r="537" spans="42:43">
      <c r="AP537">
        <v>20</v>
      </c>
      <c r="AQ537" t="s">
        <v>2292</v>
      </c>
    </row>
    <row r="538" spans="42:43">
      <c r="AP538">
        <v>20</v>
      </c>
      <c r="AQ538" t="s">
        <v>2293</v>
      </c>
    </row>
    <row r="539" spans="42:43">
      <c r="AP539">
        <v>20</v>
      </c>
      <c r="AQ539" t="s">
        <v>2294</v>
      </c>
    </row>
    <row r="540" spans="42:43">
      <c r="AP540">
        <v>20</v>
      </c>
      <c r="AQ540" t="s">
        <v>2295</v>
      </c>
    </row>
    <row r="541" spans="42:43">
      <c r="AP541">
        <v>20</v>
      </c>
      <c r="AQ541" t="s">
        <v>2296</v>
      </c>
    </row>
    <row r="542" spans="42:43">
      <c r="AP542">
        <v>20</v>
      </c>
      <c r="AQ542" t="s">
        <v>2297</v>
      </c>
    </row>
    <row r="543" spans="42:43">
      <c r="AP543">
        <v>20</v>
      </c>
      <c r="AQ543" t="s">
        <v>2298</v>
      </c>
    </row>
    <row r="544" spans="42:43">
      <c r="AP544">
        <v>20</v>
      </c>
      <c r="AQ544" t="s">
        <v>2299</v>
      </c>
    </row>
    <row r="545" spans="42:43">
      <c r="AP545">
        <v>20</v>
      </c>
      <c r="AQ545" t="s">
        <v>2300</v>
      </c>
    </row>
    <row r="546" spans="42:43">
      <c r="AP546">
        <v>20</v>
      </c>
      <c r="AQ546" t="s">
        <v>2301</v>
      </c>
    </row>
    <row r="547" spans="42:43">
      <c r="AP547">
        <v>20</v>
      </c>
      <c r="AQ547" t="s">
        <v>2302</v>
      </c>
    </row>
    <row r="548" spans="42:43">
      <c r="AP548">
        <v>20</v>
      </c>
      <c r="AQ548" t="s">
        <v>2303</v>
      </c>
    </row>
    <row r="549" spans="42:43">
      <c r="AP549">
        <v>20</v>
      </c>
      <c r="AQ549" t="s">
        <v>2304</v>
      </c>
    </row>
    <row r="550" spans="42:43">
      <c r="AP550">
        <v>20</v>
      </c>
      <c r="AQ550" t="s">
        <v>2305</v>
      </c>
    </row>
    <row r="551" spans="42:43">
      <c r="AP551">
        <v>20</v>
      </c>
      <c r="AQ551" t="s">
        <v>2306</v>
      </c>
    </row>
    <row r="552" spans="42:43">
      <c r="AP552">
        <v>20</v>
      </c>
      <c r="AQ552" t="s">
        <v>2307</v>
      </c>
    </row>
    <row r="553" spans="42:43">
      <c r="AP553">
        <v>20</v>
      </c>
      <c r="AQ553" t="s">
        <v>2308</v>
      </c>
    </row>
    <row r="554" spans="42:43">
      <c r="AP554">
        <v>20</v>
      </c>
      <c r="AQ554" t="s">
        <v>2309</v>
      </c>
    </row>
    <row r="555" spans="42:43">
      <c r="AP555">
        <v>20</v>
      </c>
      <c r="AQ555" t="s">
        <v>2310</v>
      </c>
    </row>
    <row r="556" spans="42:43">
      <c r="AP556">
        <v>20</v>
      </c>
      <c r="AQ556" t="s">
        <v>2311</v>
      </c>
    </row>
    <row r="557" spans="42:43">
      <c r="AP557">
        <v>20</v>
      </c>
      <c r="AQ557" t="s">
        <v>2312</v>
      </c>
    </row>
    <row r="558" spans="42:43">
      <c r="AP558">
        <v>20</v>
      </c>
      <c r="AQ558" t="s">
        <v>2313</v>
      </c>
    </row>
    <row r="559" spans="42:43">
      <c r="AP559">
        <v>20</v>
      </c>
      <c r="AQ559" t="s">
        <v>2314</v>
      </c>
    </row>
    <row r="560" spans="42:43">
      <c r="AP560">
        <v>20</v>
      </c>
      <c r="AQ560" t="s">
        <v>2315</v>
      </c>
    </row>
    <row r="561" spans="42:43">
      <c r="AP561">
        <v>20</v>
      </c>
      <c r="AQ561" t="s">
        <v>2316</v>
      </c>
    </row>
    <row r="562" spans="42:43">
      <c r="AP562">
        <v>20</v>
      </c>
      <c r="AQ562" t="s">
        <v>2317</v>
      </c>
    </row>
    <row r="563" spans="42:43">
      <c r="AP563">
        <v>20</v>
      </c>
      <c r="AQ563" t="s">
        <v>1437</v>
      </c>
    </row>
    <row r="564" spans="42:43">
      <c r="AP564">
        <v>20</v>
      </c>
      <c r="AQ564" t="s">
        <v>2318</v>
      </c>
    </row>
    <row r="565" spans="42:43">
      <c r="AP565">
        <v>20</v>
      </c>
      <c r="AQ565" t="s">
        <v>2319</v>
      </c>
    </row>
    <row r="566" spans="42:43">
      <c r="AP566">
        <v>20</v>
      </c>
      <c r="AQ566" t="s">
        <v>2320</v>
      </c>
    </row>
    <row r="567" spans="42:43">
      <c r="AP567">
        <v>20</v>
      </c>
      <c r="AQ567" t="s">
        <v>2321</v>
      </c>
    </row>
    <row r="568" spans="42:43">
      <c r="AP568">
        <v>20</v>
      </c>
      <c r="AQ568" t="s">
        <v>2322</v>
      </c>
    </row>
    <row r="569" spans="42:43">
      <c r="AP569">
        <v>20</v>
      </c>
      <c r="AQ569" t="s">
        <v>2323</v>
      </c>
    </row>
    <row r="570" spans="42:43">
      <c r="AP570">
        <v>20</v>
      </c>
      <c r="AQ570" t="s">
        <v>2324</v>
      </c>
    </row>
    <row r="571" spans="42:43">
      <c r="AP571">
        <v>20</v>
      </c>
      <c r="AQ571" t="s">
        <v>2325</v>
      </c>
    </row>
    <row r="572" spans="42:43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FC668"/>
  <sheetViews>
    <sheetView showGridLines="0" zoomScale="90" zoomScaleNormal="90" workbookViewId="0">
      <selection sqref="A1:F1"/>
    </sheetView>
  </sheetViews>
  <sheetFormatPr baseColWidth="10" defaultColWidth="10.85546875" defaultRowHeight="15" zeroHeight="1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9" customFormat="1" ht="34.5" customHeight="1">
      <c r="A1" s="239" t="s">
        <v>487</v>
      </c>
      <c r="B1" s="239"/>
      <c r="C1" s="239"/>
      <c r="D1" s="239"/>
      <c r="E1" s="239"/>
      <c r="F1" s="239"/>
      <c r="G1" s="99"/>
    </row>
    <row r="2" spans="1:7">
      <c r="A2" s="227" t="str">
        <f>ENTE_PUBLICO</f>
        <v>ORGANISMO, Gobierno del Estado de Guanajuato</v>
      </c>
      <c r="B2" s="228"/>
      <c r="C2" s="228"/>
      <c r="D2" s="228"/>
      <c r="E2" s="228"/>
      <c r="F2" s="229"/>
    </row>
    <row r="3" spans="1:7">
      <c r="A3" s="236" t="s">
        <v>488</v>
      </c>
      <c r="B3" s="237"/>
      <c r="C3" s="237"/>
      <c r="D3" s="237"/>
      <c r="E3" s="237"/>
      <c r="F3" s="238"/>
    </row>
    <row r="4" spans="1:7" ht="30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>
      <c r="A5" s="121" t="s">
        <v>494</v>
      </c>
      <c r="B5" s="5"/>
      <c r="C5" s="5"/>
      <c r="D5" s="5"/>
      <c r="E5" s="5"/>
      <c r="F5" s="5"/>
    </row>
    <row r="6" spans="1:7" ht="30">
      <c r="A6" s="122" t="s">
        <v>495</v>
      </c>
      <c r="B6" s="57"/>
      <c r="C6" s="57"/>
      <c r="D6" s="57"/>
      <c r="E6" s="57"/>
      <c r="F6" s="57"/>
    </row>
    <row r="7" spans="1:7">
      <c r="A7" s="122" t="s">
        <v>496</v>
      </c>
      <c r="B7" s="57"/>
      <c r="C7" s="57"/>
      <c r="D7" s="57"/>
      <c r="E7" s="57"/>
      <c r="F7" s="57"/>
    </row>
    <row r="8" spans="1:7">
      <c r="A8" s="123"/>
      <c r="B8" s="52"/>
      <c r="C8" s="52"/>
      <c r="D8" s="52"/>
      <c r="E8" s="52"/>
      <c r="F8" s="52"/>
    </row>
    <row r="9" spans="1:7">
      <c r="A9" s="121" t="s">
        <v>497</v>
      </c>
      <c r="B9" s="52"/>
      <c r="C9" s="52"/>
      <c r="D9" s="52"/>
      <c r="E9" s="52"/>
      <c r="F9" s="52"/>
    </row>
    <row r="10" spans="1:7">
      <c r="A10" s="122" t="s">
        <v>498</v>
      </c>
      <c r="B10" s="201">
        <v>895</v>
      </c>
      <c r="C10" s="201"/>
      <c r="D10" s="201"/>
      <c r="E10" s="201"/>
      <c r="F10" s="201"/>
    </row>
    <row r="11" spans="1:7">
      <c r="A11" s="124" t="s">
        <v>499</v>
      </c>
      <c r="B11" s="201">
        <v>86.4</v>
      </c>
      <c r="C11" s="201"/>
      <c r="D11" s="201"/>
      <c r="E11" s="201"/>
      <c r="F11" s="201"/>
    </row>
    <row r="12" spans="1:7">
      <c r="A12" s="124" t="s">
        <v>500</v>
      </c>
      <c r="B12" s="201">
        <v>19.86</v>
      </c>
      <c r="C12" s="201"/>
      <c r="D12" s="201"/>
      <c r="E12" s="201"/>
      <c r="F12" s="201"/>
    </row>
    <row r="13" spans="1:7">
      <c r="A13" s="124" t="s">
        <v>501</v>
      </c>
      <c r="B13" s="201">
        <v>42.5</v>
      </c>
      <c r="C13" s="201"/>
      <c r="D13" s="201"/>
      <c r="E13" s="201"/>
      <c r="F13" s="201"/>
    </row>
    <row r="14" spans="1:7">
      <c r="A14" s="122" t="s">
        <v>502</v>
      </c>
      <c r="B14" s="201">
        <v>48</v>
      </c>
      <c r="C14" s="201"/>
      <c r="D14" s="201"/>
      <c r="E14" s="201"/>
      <c r="F14" s="201"/>
    </row>
    <row r="15" spans="1:7">
      <c r="A15" s="124" t="s">
        <v>499</v>
      </c>
      <c r="B15" s="201">
        <v>97.28</v>
      </c>
      <c r="C15" s="201"/>
      <c r="D15" s="201"/>
      <c r="E15" s="201"/>
      <c r="F15" s="201"/>
    </row>
    <row r="16" spans="1:7">
      <c r="A16" s="124" t="s">
        <v>500</v>
      </c>
      <c r="B16" s="201">
        <v>45.87</v>
      </c>
      <c r="C16" s="201"/>
      <c r="D16" s="201"/>
      <c r="E16" s="201"/>
      <c r="F16" s="201"/>
    </row>
    <row r="17" spans="1:6">
      <c r="A17" s="124" t="s">
        <v>501</v>
      </c>
      <c r="B17" s="201">
        <v>70.11</v>
      </c>
      <c r="C17" s="201"/>
      <c r="D17" s="201"/>
      <c r="E17" s="201"/>
      <c r="F17" s="201"/>
    </row>
    <row r="18" spans="1:6">
      <c r="A18" s="122" t="s">
        <v>503</v>
      </c>
      <c r="B18" s="202"/>
      <c r="C18" s="201"/>
      <c r="D18" s="201"/>
      <c r="E18" s="201"/>
      <c r="F18" s="201"/>
    </row>
    <row r="19" spans="1:6">
      <c r="A19" s="122" t="s">
        <v>504</v>
      </c>
      <c r="B19" s="201">
        <v>6.38</v>
      </c>
      <c r="C19" s="201"/>
      <c r="D19" s="201"/>
      <c r="E19" s="201"/>
      <c r="F19" s="201"/>
    </row>
    <row r="20" spans="1:6">
      <c r="A20" s="122" t="s">
        <v>505</v>
      </c>
      <c r="B20" s="203">
        <v>0</v>
      </c>
      <c r="C20" s="203"/>
      <c r="D20" s="203"/>
      <c r="E20" s="203"/>
      <c r="F20" s="203"/>
    </row>
    <row r="21" spans="1:6">
      <c r="A21" s="122" t="s">
        <v>506</v>
      </c>
      <c r="B21" s="203">
        <v>0</v>
      </c>
      <c r="C21" s="203"/>
      <c r="D21" s="203"/>
      <c r="E21" s="203"/>
      <c r="F21" s="203"/>
    </row>
    <row r="22" spans="1:6">
      <c r="A22" s="61" t="s">
        <v>507</v>
      </c>
      <c r="B22" s="203">
        <v>1.1538999999999999</v>
      </c>
      <c r="C22" s="203"/>
      <c r="D22" s="203"/>
      <c r="E22" s="203"/>
      <c r="F22" s="203"/>
    </row>
    <row r="23" spans="1:6">
      <c r="A23" s="61" t="s">
        <v>508</v>
      </c>
      <c r="B23" s="203">
        <v>0</v>
      </c>
      <c r="C23" s="203"/>
      <c r="D23" s="203"/>
      <c r="E23" s="203"/>
      <c r="F23" s="203"/>
    </row>
    <row r="24" spans="1:6">
      <c r="A24" s="61" t="s">
        <v>509</v>
      </c>
      <c r="B24" s="204">
        <v>0.61099999999999999</v>
      </c>
      <c r="C24" s="201"/>
      <c r="D24" s="201"/>
      <c r="E24" s="201"/>
      <c r="F24" s="201"/>
    </row>
    <row r="25" spans="1:6">
      <c r="A25" s="122" t="s">
        <v>510</v>
      </c>
      <c r="B25" s="204">
        <v>0.745</v>
      </c>
      <c r="C25" s="201"/>
      <c r="D25" s="201"/>
      <c r="E25" s="201"/>
      <c r="F25" s="201"/>
    </row>
    <row r="26" spans="1:6">
      <c r="A26" s="123"/>
      <c r="B26" s="52"/>
      <c r="C26" s="52"/>
      <c r="D26" s="52"/>
      <c r="E26" s="52"/>
      <c r="F26" s="52"/>
    </row>
    <row r="27" spans="1:6">
      <c r="A27" s="121" t="s">
        <v>511</v>
      </c>
      <c r="B27" s="52"/>
      <c r="C27" s="52"/>
      <c r="D27" s="52"/>
      <c r="E27" s="52"/>
      <c r="F27" s="52"/>
    </row>
    <row r="28" spans="1:6">
      <c r="A28" s="122" t="s">
        <v>512</v>
      </c>
      <c r="B28" s="57"/>
      <c r="C28" s="57"/>
      <c r="D28" s="57"/>
      <c r="E28" s="57"/>
      <c r="F28" s="57"/>
    </row>
    <row r="29" spans="1:6">
      <c r="A29" s="123"/>
      <c r="B29" s="52"/>
      <c r="C29" s="52"/>
      <c r="D29" s="52"/>
      <c r="E29" s="52"/>
      <c r="F29" s="52"/>
    </row>
    <row r="30" spans="1:6">
      <c r="A30" s="121" t="s">
        <v>513</v>
      </c>
      <c r="B30" s="52"/>
      <c r="C30" s="52"/>
      <c r="D30" s="52"/>
      <c r="E30" s="52"/>
      <c r="F30" s="52"/>
    </row>
    <row r="31" spans="1:6">
      <c r="A31" s="122" t="s">
        <v>498</v>
      </c>
      <c r="B31" s="206">
        <v>149673758</v>
      </c>
      <c r="C31" s="205"/>
      <c r="D31" s="205"/>
      <c r="E31" s="205"/>
      <c r="F31" s="205"/>
    </row>
    <row r="32" spans="1:6">
      <c r="A32" s="122" t="s">
        <v>502</v>
      </c>
      <c r="B32" s="206">
        <v>3819736.3</v>
      </c>
      <c r="C32" s="205"/>
      <c r="D32" s="205"/>
      <c r="E32" s="205"/>
      <c r="F32" s="205"/>
    </row>
    <row r="33" spans="1:6">
      <c r="A33" s="122" t="s">
        <v>514</v>
      </c>
      <c r="B33" s="57"/>
      <c r="C33" s="57"/>
      <c r="D33" s="57"/>
      <c r="E33" s="57"/>
      <c r="F33" s="57"/>
    </row>
    <row r="34" spans="1:6">
      <c r="A34" s="123"/>
      <c r="B34" s="52"/>
      <c r="C34" s="52"/>
      <c r="D34" s="52"/>
      <c r="E34" s="52"/>
      <c r="F34" s="52"/>
    </row>
    <row r="35" spans="1:6">
      <c r="A35" s="121" t="s">
        <v>515</v>
      </c>
      <c r="B35" s="52"/>
      <c r="C35" s="52"/>
      <c r="D35" s="52"/>
      <c r="E35" s="52"/>
      <c r="F35" s="52"/>
    </row>
    <row r="36" spans="1:6">
      <c r="A36" s="122" t="s">
        <v>516</v>
      </c>
      <c r="B36" s="208">
        <v>13920.9</v>
      </c>
      <c r="C36" s="207"/>
      <c r="D36" s="207"/>
      <c r="E36" s="207"/>
      <c r="F36" s="207"/>
    </row>
    <row r="37" spans="1:6">
      <c r="A37" s="122" t="s">
        <v>517</v>
      </c>
      <c r="B37" s="208">
        <v>2387.1</v>
      </c>
      <c r="C37" s="207"/>
      <c r="D37" s="207"/>
      <c r="E37" s="207"/>
      <c r="F37" s="207"/>
    </row>
    <row r="38" spans="1:6">
      <c r="A38" s="122" t="s">
        <v>518</v>
      </c>
      <c r="B38" s="208">
        <v>5822.77</v>
      </c>
      <c r="C38" s="207"/>
      <c r="D38" s="207"/>
      <c r="E38" s="207"/>
      <c r="F38" s="207"/>
    </row>
    <row r="39" spans="1:6">
      <c r="A39" s="123"/>
      <c r="B39" s="52"/>
      <c r="C39" s="52"/>
      <c r="D39" s="52"/>
      <c r="E39" s="52"/>
      <c r="F39" s="52"/>
    </row>
    <row r="40" spans="1:6">
      <c r="A40" s="121" t="s">
        <v>519</v>
      </c>
      <c r="B40" s="210">
        <v>10806709.57</v>
      </c>
      <c r="C40" s="209"/>
      <c r="D40" s="209"/>
      <c r="E40" s="209"/>
      <c r="F40" s="209"/>
    </row>
    <row r="41" spans="1:6">
      <c r="A41" s="123"/>
      <c r="B41" s="52"/>
      <c r="C41" s="52"/>
      <c r="D41" s="52"/>
      <c r="E41" s="52"/>
      <c r="F41" s="52"/>
    </row>
    <row r="42" spans="1:6">
      <c r="A42" s="121" t="s">
        <v>520</v>
      </c>
      <c r="B42" s="52"/>
      <c r="C42" s="52"/>
      <c r="D42" s="52"/>
      <c r="E42" s="52"/>
      <c r="F42" s="52"/>
    </row>
    <row r="43" spans="1:6">
      <c r="A43" s="122" t="s">
        <v>521</v>
      </c>
      <c r="B43" s="212">
        <v>3819736.3</v>
      </c>
      <c r="C43" s="211"/>
      <c r="D43" s="211"/>
      <c r="E43" s="211"/>
      <c r="F43" s="211"/>
    </row>
    <row r="44" spans="1:6">
      <c r="A44" s="122" t="s">
        <v>522</v>
      </c>
      <c r="B44" s="212">
        <v>25848684.920000002</v>
      </c>
      <c r="C44" s="211"/>
      <c r="D44" s="211"/>
      <c r="E44" s="211"/>
      <c r="F44" s="211"/>
    </row>
    <row r="45" spans="1:6">
      <c r="A45" s="122" t="s">
        <v>523</v>
      </c>
      <c r="B45" s="212">
        <v>85235930.560000002</v>
      </c>
      <c r="C45" s="211"/>
      <c r="D45" s="211"/>
      <c r="E45" s="211"/>
      <c r="F45" s="211"/>
    </row>
    <row r="46" spans="1:6">
      <c r="A46" s="123"/>
      <c r="B46" s="52"/>
      <c r="C46" s="52"/>
      <c r="D46" s="52"/>
      <c r="E46" s="52"/>
      <c r="F46" s="52"/>
    </row>
    <row r="47" spans="1:6" ht="30">
      <c r="A47" s="121" t="s">
        <v>524</v>
      </c>
      <c r="B47" s="52"/>
      <c r="C47" s="52"/>
      <c r="D47" s="52"/>
      <c r="E47" s="52"/>
      <c r="F47" s="52"/>
    </row>
    <row r="48" spans="1:6">
      <c r="A48" s="61" t="s">
        <v>522</v>
      </c>
      <c r="B48" s="213">
        <v>7.9399999999999998E-2</v>
      </c>
      <c r="C48" s="213"/>
      <c r="D48" s="213"/>
      <c r="E48" s="213"/>
      <c r="F48" s="213"/>
    </row>
    <row r="49" spans="1:6">
      <c r="A49" s="61" t="s">
        <v>523</v>
      </c>
      <c r="B49" s="213">
        <v>0.26169999999999999</v>
      </c>
      <c r="C49" s="213"/>
      <c r="D49" s="213"/>
      <c r="E49" s="213"/>
      <c r="F49" s="213"/>
    </row>
    <row r="50" spans="1:6">
      <c r="A50" s="123"/>
      <c r="B50" s="52"/>
      <c r="C50" s="52"/>
      <c r="D50" s="52"/>
      <c r="E50" s="52"/>
      <c r="F50" s="52"/>
    </row>
    <row r="51" spans="1:6">
      <c r="A51" s="121" t="s">
        <v>525</v>
      </c>
      <c r="B51" s="52"/>
      <c r="C51" s="52"/>
      <c r="D51" s="52"/>
      <c r="E51" s="52"/>
      <c r="F51" s="52"/>
    </row>
    <row r="52" spans="1:6">
      <c r="A52" s="122" t="s">
        <v>522</v>
      </c>
      <c r="B52" s="215">
        <v>150524855.84</v>
      </c>
      <c r="C52" s="214"/>
      <c r="D52" s="214"/>
      <c r="E52" s="214"/>
      <c r="F52" s="214"/>
    </row>
    <row r="53" spans="1:6">
      <c r="A53" s="122" t="s">
        <v>523</v>
      </c>
      <c r="B53" s="215">
        <v>33388463.989999998</v>
      </c>
      <c r="C53" s="214"/>
      <c r="D53" s="214"/>
      <c r="E53" s="214"/>
      <c r="F53" s="214"/>
    </row>
    <row r="54" spans="1:6">
      <c r="A54" s="122" t="s">
        <v>526</v>
      </c>
      <c r="B54" s="57"/>
      <c r="C54" s="57"/>
      <c r="D54" s="57"/>
      <c r="E54" s="57"/>
      <c r="F54" s="57"/>
    </row>
    <row r="55" spans="1:6">
      <c r="A55" s="123"/>
      <c r="B55" s="52"/>
      <c r="C55" s="52"/>
      <c r="D55" s="52"/>
      <c r="E55" s="52"/>
      <c r="F55" s="52"/>
    </row>
    <row r="56" spans="1:6">
      <c r="A56" s="121" t="s">
        <v>527</v>
      </c>
      <c r="B56" s="52"/>
      <c r="C56" s="52"/>
      <c r="D56" s="52"/>
      <c r="E56" s="52"/>
      <c r="F56" s="52"/>
    </row>
    <row r="57" spans="1:6">
      <c r="A57" s="122" t="s">
        <v>522</v>
      </c>
      <c r="B57" s="217">
        <v>0</v>
      </c>
      <c r="C57" s="216"/>
      <c r="D57" s="216"/>
      <c r="E57" s="216"/>
      <c r="F57" s="216"/>
    </row>
    <row r="58" spans="1:6">
      <c r="A58" s="122" t="s">
        <v>523</v>
      </c>
      <c r="B58" s="217">
        <v>0</v>
      </c>
      <c r="C58" s="216"/>
      <c r="D58" s="216"/>
      <c r="E58" s="216"/>
      <c r="F58" s="216"/>
    </row>
    <row r="59" spans="1:6">
      <c r="A59" s="123"/>
      <c r="B59" s="52"/>
      <c r="C59" s="52"/>
      <c r="D59" s="52"/>
      <c r="E59" s="52"/>
      <c r="F59" s="52"/>
    </row>
    <row r="60" spans="1:6">
      <c r="A60" s="121" t="s">
        <v>528</v>
      </c>
      <c r="B60" s="52"/>
      <c r="C60" s="52"/>
      <c r="D60" s="52"/>
      <c r="E60" s="52"/>
      <c r="F60" s="52"/>
    </row>
    <row r="61" spans="1:6">
      <c r="A61" s="122" t="s">
        <v>529</v>
      </c>
      <c r="B61" s="218">
        <v>2042</v>
      </c>
      <c r="C61" s="218"/>
      <c r="D61" s="218"/>
      <c r="E61" s="218"/>
      <c r="F61" s="218"/>
    </row>
    <row r="62" spans="1:6">
      <c r="A62" s="122" t="s">
        <v>530</v>
      </c>
      <c r="B62" s="219">
        <v>6.7000000000000004E-2</v>
      </c>
      <c r="C62" s="218"/>
      <c r="D62" s="218"/>
      <c r="E62" s="218"/>
      <c r="F62" s="218"/>
    </row>
    <row r="63" spans="1:6">
      <c r="A63" s="123"/>
      <c r="B63" s="52"/>
      <c r="C63" s="52"/>
      <c r="D63" s="52"/>
      <c r="E63" s="52"/>
      <c r="F63" s="52"/>
    </row>
    <row r="64" spans="1:6">
      <c r="A64" s="121" t="s">
        <v>531</v>
      </c>
      <c r="B64" s="52"/>
      <c r="C64" s="52"/>
      <c r="D64" s="52"/>
      <c r="E64" s="52"/>
      <c r="F64" s="52"/>
    </row>
    <row r="65" spans="1:6">
      <c r="A65" s="122" t="s">
        <v>532</v>
      </c>
      <c r="B65" s="221">
        <v>43008</v>
      </c>
      <c r="C65" s="220"/>
      <c r="D65" s="220"/>
      <c r="E65" s="220"/>
      <c r="F65" s="220"/>
    </row>
    <row r="66" spans="1:6" ht="30">
      <c r="A66" s="122" t="s">
        <v>533</v>
      </c>
      <c r="B66" s="222" t="s">
        <v>3358</v>
      </c>
      <c r="C66" s="220"/>
      <c r="D66" s="220"/>
      <c r="E66" s="220"/>
      <c r="F66" s="220"/>
    </row>
    <row r="67" spans="1:6">
      <c r="A67" s="127"/>
      <c r="B67" s="62"/>
      <c r="C67" s="62"/>
      <c r="D67" s="62"/>
      <c r="E67" s="62"/>
      <c r="F67" s="62"/>
    </row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scale="51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5" t="s">
        <v>3271</v>
      </c>
      <c r="Q1" s="35" t="s">
        <v>3272</v>
      </c>
      <c r="R1" s="35" t="s">
        <v>3273</v>
      </c>
      <c r="S1" s="35" t="s">
        <v>3274</v>
      </c>
      <c r="T1" s="35" t="s">
        <v>3275</v>
      </c>
    </row>
    <row r="2" spans="1:20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895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86.4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19.86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42.5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48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97.28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45.87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70.11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6.38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1.1538999999999999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0.61099999999999999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0.745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149673758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3819736.3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13920.9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2387.1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5822.77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10806709.57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3819736.3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25848684.920000002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85235930.560000002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7.9399999999999998E-2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0.26169999999999999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150524855.84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33388463.989999998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2042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6.7000000000000004E-2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43008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 t="str">
        <f>'Formato 8'!B66</f>
        <v>JR VALUACIONES ACTUARIALES SC.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8" customFormat="1" ht="37.5" customHeight="1">
      <c r="A1" s="239" t="s">
        <v>537</v>
      </c>
      <c r="B1" s="239"/>
      <c r="C1" s="239"/>
      <c r="D1" s="239"/>
      <c r="E1" s="239"/>
      <c r="F1" s="239"/>
    </row>
    <row r="2" spans="1:6">
      <c r="A2" s="227" t="str">
        <f>ENTE_PUBLICO_A</f>
        <v>ORGANISMO, Gobierno del Estado de Guanajuato (a)</v>
      </c>
      <c r="B2" s="228"/>
      <c r="C2" s="228"/>
      <c r="D2" s="228"/>
      <c r="E2" s="228"/>
      <c r="F2" s="229"/>
    </row>
    <row r="3" spans="1:6">
      <c r="A3" s="230" t="s">
        <v>117</v>
      </c>
      <c r="B3" s="231"/>
      <c r="C3" s="231"/>
      <c r="D3" s="231"/>
      <c r="E3" s="231"/>
      <c r="F3" s="232"/>
    </row>
    <row r="4" spans="1:6">
      <c r="A4" s="233" t="str">
        <f>PERIODO_INFORME</f>
        <v>Al 31 de diciembre de 2017 y al 30 de septiembre de 2018 (b)</v>
      </c>
      <c r="B4" s="234"/>
      <c r="C4" s="234"/>
      <c r="D4" s="234"/>
      <c r="E4" s="234"/>
      <c r="F4" s="235"/>
    </row>
    <row r="5" spans="1:6">
      <c r="A5" s="236" t="s">
        <v>118</v>
      </c>
      <c r="B5" s="237"/>
      <c r="C5" s="237"/>
      <c r="D5" s="237"/>
      <c r="E5" s="237"/>
      <c r="F5" s="238"/>
    </row>
    <row r="6" spans="1:6" s="3" customFormat="1" ht="30">
      <c r="A6" s="118" t="s">
        <v>3277</v>
      </c>
      <c r="B6" s="119" t="str">
        <f>ANIO</f>
        <v>2018 (d)</v>
      </c>
      <c r="C6" s="116" t="str">
        <f>ULTIMO</f>
        <v>31 de diciembre de 2017 (e)</v>
      </c>
      <c r="D6" s="120" t="s">
        <v>0</v>
      </c>
      <c r="E6" s="119" t="str">
        <f>ANIO</f>
        <v>2018 (d)</v>
      </c>
      <c r="F6" s="116" t="str">
        <f>ULTIMO</f>
        <v>31 de diciembre de 2017 (e)</v>
      </c>
    </row>
    <row r="7" spans="1:6">
      <c r="A7" s="82" t="s">
        <v>1</v>
      </c>
      <c r="B7" s="75"/>
      <c r="C7" s="75"/>
      <c r="D7" s="86" t="s">
        <v>52</v>
      </c>
      <c r="E7" s="75"/>
      <c r="F7" s="75"/>
    </row>
    <row r="8" spans="1:6">
      <c r="A8" s="37" t="s">
        <v>2</v>
      </c>
      <c r="B8" s="52"/>
      <c r="C8" s="52"/>
      <c r="D8" s="87" t="s">
        <v>53</v>
      </c>
      <c r="E8" s="52"/>
      <c r="F8" s="52"/>
    </row>
    <row r="9" spans="1:6">
      <c r="A9" s="83" t="s">
        <v>3</v>
      </c>
      <c r="B9" s="131">
        <f>SUM(B10:B16)</f>
        <v>177910911.53</v>
      </c>
      <c r="C9" s="131">
        <f>SUM(C10:C16)</f>
        <v>172793943.24000001</v>
      </c>
      <c r="D9" s="88" t="s">
        <v>54</v>
      </c>
      <c r="E9" s="131">
        <f>SUM(E10:E18)</f>
        <v>19889987.469999999</v>
      </c>
      <c r="F9" s="131">
        <f>SUM(F10:F18)</f>
        <v>47374206.619999997</v>
      </c>
    </row>
    <row r="10" spans="1:6">
      <c r="A10" s="84" t="s">
        <v>4</v>
      </c>
      <c r="B10" s="130"/>
      <c r="C10" s="130"/>
      <c r="D10" s="89" t="s">
        <v>55</v>
      </c>
      <c r="E10" s="130">
        <v>177541.21</v>
      </c>
      <c r="F10" s="130">
        <v>1134319.7</v>
      </c>
    </row>
    <row r="11" spans="1:6">
      <c r="A11" s="84" t="s">
        <v>5</v>
      </c>
      <c r="B11" s="130">
        <v>56448409.130000003</v>
      </c>
      <c r="C11" s="130">
        <v>13747463.57</v>
      </c>
      <c r="D11" s="89" t="s">
        <v>56</v>
      </c>
      <c r="E11" s="130">
        <v>5941943.7800000003</v>
      </c>
      <c r="F11" s="130">
        <v>15652629.75</v>
      </c>
    </row>
    <row r="12" spans="1:6">
      <c r="A12" s="84" t="s">
        <v>6</v>
      </c>
      <c r="B12" s="130">
        <v>0</v>
      </c>
      <c r="C12" s="130">
        <v>0</v>
      </c>
      <c r="D12" s="89" t="s">
        <v>57</v>
      </c>
      <c r="E12" s="130">
        <v>6381836.6900000004</v>
      </c>
      <c r="F12" s="130">
        <v>22345214.309999999</v>
      </c>
    </row>
    <row r="13" spans="1:6">
      <c r="A13" s="84" t="s">
        <v>7</v>
      </c>
      <c r="B13" s="130">
        <v>102046976.22</v>
      </c>
      <c r="C13" s="130">
        <v>119652802.16</v>
      </c>
      <c r="D13" s="89" t="s">
        <v>58</v>
      </c>
      <c r="E13" s="130">
        <v>0</v>
      </c>
      <c r="F13" s="130">
        <v>0</v>
      </c>
    </row>
    <row r="14" spans="1:6">
      <c r="A14" s="84" t="s">
        <v>8</v>
      </c>
      <c r="B14" s="130">
        <v>19202003</v>
      </c>
      <c r="C14" s="130">
        <v>39018233.020000003</v>
      </c>
      <c r="D14" s="89" t="s">
        <v>59</v>
      </c>
      <c r="E14" s="130">
        <v>0</v>
      </c>
      <c r="F14" s="130">
        <v>327405.33</v>
      </c>
    </row>
    <row r="15" spans="1:6">
      <c r="A15" s="84" t="s">
        <v>9</v>
      </c>
      <c r="B15" s="130">
        <v>213523.18</v>
      </c>
      <c r="C15" s="130">
        <v>375444.49</v>
      </c>
      <c r="D15" s="89" t="s">
        <v>60</v>
      </c>
      <c r="E15" s="130">
        <v>0</v>
      </c>
      <c r="F15" s="130">
        <v>0</v>
      </c>
    </row>
    <row r="16" spans="1:6">
      <c r="A16" s="84" t="s">
        <v>10</v>
      </c>
      <c r="B16" s="130">
        <v>0</v>
      </c>
      <c r="C16" s="130">
        <v>0</v>
      </c>
      <c r="D16" s="89" t="s">
        <v>61</v>
      </c>
      <c r="E16" s="130">
        <v>5080720.8</v>
      </c>
      <c r="F16" s="130">
        <v>6300258.4100000001</v>
      </c>
    </row>
    <row r="17" spans="1:6">
      <c r="A17" s="83" t="s">
        <v>11</v>
      </c>
      <c r="B17" s="131">
        <f>SUM(B18:B24)</f>
        <v>8064730.3100000005</v>
      </c>
      <c r="C17" s="131">
        <f>SUM(C18:C24)</f>
        <v>28085402.789999999</v>
      </c>
      <c r="D17" s="89" t="s">
        <v>62</v>
      </c>
      <c r="E17" s="130">
        <v>0</v>
      </c>
      <c r="F17" s="130">
        <v>0</v>
      </c>
    </row>
    <row r="18" spans="1:6">
      <c r="A18" s="85" t="s">
        <v>12</v>
      </c>
      <c r="B18" s="130">
        <v>0</v>
      </c>
      <c r="C18" s="130">
        <v>0</v>
      </c>
      <c r="D18" s="89" t="s">
        <v>63</v>
      </c>
      <c r="E18" s="130">
        <v>2307944.9900000002</v>
      </c>
      <c r="F18" s="130">
        <v>1614379.12</v>
      </c>
    </row>
    <row r="19" spans="1:6">
      <c r="A19" s="85" t="s">
        <v>13</v>
      </c>
      <c r="B19" s="130">
        <v>950754.99</v>
      </c>
      <c r="C19" s="130">
        <v>944512.65</v>
      </c>
      <c r="D19" s="88" t="s">
        <v>64</v>
      </c>
      <c r="E19" s="131">
        <f>SUM(E20:E22)</f>
        <v>0</v>
      </c>
      <c r="F19" s="131">
        <f>SUM(F20:F22)</f>
        <v>0</v>
      </c>
    </row>
    <row r="20" spans="1:6">
      <c r="A20" s="85" t="s">
        <v>14</v>
      </c>
      <c r="B20" s="130">
        <v>466643.1</v>
      </c>
      <c r="C20" s="130">
        <v>435000.39</v>
      </c>
      <c r="D20" s="89" t="s">
        <v>65</v>
      </c>
      <c r="E20" s="130">
        <v>0</v>
      </c>
      <c r="F20" s="130">
        <v>0</v>
      </c>
    </row>
    <row r="21" spans="1:6">
      <c r="A21" s="85" t="s">
        <v>15</v>
      </c>
      <c r="B21" s="130">
        <v>0</v>
      </c>
      <c r="C21" s="130">
        <v>0</v>
      </c>
      <c r="D21" s="89" t="s">
        <v>66</v>
      </c>
      <c r="E21" s="130">
        <v>0</v>
      </c>
      <c r="F21" s="130">
        <v>0</v>
      </c>
    </row>
    <row r="22" spans="1:6">
      <c r="A22" s="85" t="s">
        <v>16</v>
      </c>
      <c r="B22" s="130">
        <v>108561.02</v>
      </c>
      <c r="C22" s="130">
        <v>170000</v>
      </c>
      <c r="D22" s="89" t="s">
        <v>67</v>
      </c>
      <c r="E22" s="130">
        <v>0</v>
      </c>
      <c r="F22" s="130">
        <v>0</v>
      </c>
    </row>
    <row r="23" spans="1:6">
      <c r="A23" s="85" t="s">
        <v>17</v>
      </c>
      <c r="B23" s="130">
        <v>0</v>
      </c>
      <c r="C23" s="130">
        <v>0</v>
      </c>
      <c r="D23" s="88" t="s">
        <v>68</v>
      </c>
      <c r="E23" s="131">
        <f>E24+E25</f>
        <v>535714.28</v>
      </c>
      <c r="F23" s="131">
        <f>F24+F25</f>
        <v>0</v>
      </c>
    </row>
    <row r="24" spans="1:6">
      <c r="A24" s="85" t="s">
        <v>18</v>
      </c>
      <c r="B24" s="130">
        <v>6538771.2000000002</v>
      </c>
      <c r="C24" s="130">
        <v>26535889.75</v>
      </c>
      <c r="D24" s="89" t="s">
        <v>69</v>
      </c>
      <c r="E24" s="130">
        <v>535714.28</v>
      </c>
      <c r="F24" s="130">
        <v>0</v>
      </c>
    </row>
    <row r="25" spans="1:6">
      <c r="A25" s="83" t="s">
        <v>19</v>
      </c>
      <c r="B25" s="131">
        <f>SUM(B26:B30)</f>
        <v>27785177.199999999</v>
      </c>
      <c r="C25" s="131">
        <f>SUM(C26:C30)</f>
        <v>30300373</v>
      </c>
      <c r="D25" s="89" t="s">
        <v>70</v>
      </c>
      <c r="E25" s="130">
        <v>0</v>
      </c>
      <c r="F25" s="130">
        <v>0</v>
      </c>
    </row>
    <row r="26" spans="1:6">
      <c r="A26" s="85" t="s">
        <v>20</v>
      </c>
      <c r="B26" s="130">
        <v>6067802.8099999996</v>
      </c>
      <c r="C26" s="130">
        <v>134413.88</v>
      </c>
      <c r="D26" s="88" t="s">
        <v>71</v>
      </c>
      <c r="E26" s="131">
        <v>0</v>
      </c>
      <c r="F26" s="131">
        <v>0</v>
      </c>
    </row>
    <row r="27" spans="1:6">
      <c r="A27" s="85" t="s">
        <v>21</v>
      </c>
      <c r="B27" s="130">
        <v>0</v>
      </c>
      <c r="C27" s="130">
        <v>2497500</v>
      </c>
      <c r="D27" s="88" t="s">
        <v>72</v>
      </c>
      <c r="E27" s="131">
        <f>SUM(E28:E30)</f>
        <v>0</v>
      </c>
      <c r="F27" s="131">
        <f>SUM(F28:F30)</f>
        <v>0</v>
      </c>
    </row>
    <row r="28" spans="1:6">
      <c r="A28" s="85" t="s">
        <v>22</v>
      </c>
      <c r="B28" s="130">
        <v>0</v>
      </c>
      <c r="C28" s="130">
        <v>0</v>
      </c>
      <c r="D28" s="89" t="s">
        <v>73</v>
      </c>
      <c r="E28" s="130">
        <v>0</v>
      </c>
      <c r="F28" s="130">
        <v>0</v>
      </c>
    </row>
    <row r="29" spans="1:6">
      <c r="A29" s="85" t="s">
        <v>23</v>
      </c>
      <c r="B29" s="130">
        <v>21717374.390000001</v>
      </c>
      <c r="C29" s="130">
        <v>27668459.120000001</v>
      </c>
      <c r="D29" s="89" t="s">
        <v>74</v>
      </c>
      <c r="E29" s="130">
        <v>0</v>
      </c>
      <c r="F29" s="130">
        <v>0</v>
      </c>
    </row>
    <row r="30" spans="1:6">
      <c r="A30" s="85" t="s">
        <v>24</v>
      </c>
      <c r="B30" s="130">
        <v>0</v>
      </c>
      <c r="C30" s="130">
        <v>0</v>
      </c>
      <c r="D30" s="89" t="s">
        <v>75</v>
      </c>
      <c r="E30" s="130">
        <v>0</v>
      </c>
      <c r="F30" s="130">
        <v>0</v>
      </c>
    </row>
    <row r="31" spans="1:6">
      <c r="A31" s="83" t="s">
        <v>25</v>
      </c>
      <c r="B31" s="131">
        <f>SUM(B32:B36)</f>
        <v>0</v>
      </c>
      <c r="C31" s="131">
        <f>SUM(C32:C36)</f>
        <v>0</v>
      </c>
      <c r="D31" s="88" t="s">
        <v>76</v>
      </c>
      <c r="E31" s="131">
        <f>SUM(E32:E37)</f>
        <v>0</v>
      </c>
      <c r="F31" s="131">
        <f>SUM(F32:F37)</f>
        <v>0</v>
      </c>
    </row>
    <row r="32" spans="1:6">
      <c r="A32" s="85" t="s">
        <v>26</v>
      </c>
      <c r="B32" s="130">
        <v>0</v>
      </c>
      <c r="C32" s="130">
        <v>0</v>
      </c>
      <c r="D32" s="89" t="s">
        <v>77</v>
      </c>
      <c r="E32" s="130">
        <v>0</v>
      </c>
      <c r="F32" s="130">
        <v>0</v>
      </c>
    </row>
    <row r="33" spans="1:6">
      <c r="A33" s="85" t="s">
        <v>27</v>
      </c>
      <c r="B33" s="130">
        <v>0</v>
      </c>
      <c r="C33" s="130">
        <v>0</v>
      </c>
      <c r="D33" s="89" t="s">
        <v>78</v>
      </c>
      <c r="E33" s="130">
        <v>0</v>
      </c>
      <c r="F33" s="130">
        <v>0</v>
      </c>
    </row>
    <row r="34" spans="1:6">
      <c r="A34" s="85" t="s">
        <v>28</v>
      </c>
      <c r="B34" s="130">
        <v>0</v>
      </c>
      <c r="C34" s="130">
        <v>0</v>
      </c>
      <c r="D34" s="89" t="s">
        <v>79</v>
      </c>
      <c r="E34" s="130">
        <v>0</v>
      </c>
      <c r="F34" s="130">
        <v>0</v>
      </c>
    </row>
    <row r="35" spans="1:6">
      <c r="A35" s="85" t="s">
        <v>29</v>
      </c>
      <c r="B35" s="130">
        <v>0</v>
      </c>
      <c r="C35" s="130">
        <v>0</v>
      </c>
      <c r="D35" s="89" t="s">
        <v>80</v>
      </c>
      <c r="E35" s="130">
        <v>0</v>
      </c>
      <c r="F35" s="130">
        <v>0</v>
      </c>
    </row>
    <row r="36" spans="1:6">
      <c r="A36" s="85" t="s">
        <v>30</v>
      </c>
      <c r="B36" s="130">
        <v>0</v>
      </c>
      <c r="C36" s="130">
        <v>0</v>
      </c>
      <c r="D36" s="89" t="s">
        <v>81</v>
      </c>
      <c r="E36" s="130">
        <v>0</v>
      </c>
      <c r="F36" s="130">
        <v>0</v>
      </c>
    </row>
    <row r="37" spans="1:6">
      <c r="A37" s="83" t="s">
        <v>31</v>
      </c>
      <c r="B37" s="131">
        <v>0</v>
      </c>
      <c r="C37" s="131">
        <v>0</v>
      </c>
      <c r="D37" s="89" t="s">
        <v>82</v>
      </c>
      <c r="E37" s="130">
        <v>0</v>
      </c>
      <c r="F37" s="130">
        <v>0</v>
      </c>
    </row>
    <row r="38" spans="1:6">
      <c r="A38" s="83" t="s">
        <v>119</v>
      </c>
      <c r="B38" s="131">
        <f>SUM(B39:B40)</f>
        <v>0</v>
      </c>
      <c r="C38" s="131">
        <f>SUM(C39:C40)</f>
        <v>0</v>
      </c>
      <c r="D38" s="88" t="s">
        <v>83</v>
      </c>
      <c r="E38" s="131">
        <f>SUM(E39:E41)</f>
        <v>0</v>
      </c>
      <c r="F38" s="131">
        <f>SUM(F39:F41)</f>
        <v>0</v>
      </c>
    </row>
    <row r="39" spans="1:6">
      <c r="A39" s="85" t="s">
        <v>32</v>
      </c>
      <c r="B39" s="130">
        <v>0</v>
      </c>
      <c r="C39" s="130">
        <v>0</v>
      </c>
      <c r="D39" s="89" t="s">
        <v>84</v>
      </c>
      <c r="E39" s="130">
        <v>0</v>
      </c>
      <c r="F39" s="130">
        <v>0</v>
      </c>
    </row>
    <row r="40" spans="1:6">
      <c r="A40" s="85" t="s">
        <v>33</v>
      </c>
      <c r="B40" s="130">
        <v>0</v>
      </c>
      <c r="C40" s="130">
        <v>0</v>
      </c>
      <c r="D40" s="89" t="s">
        <v>85</v>
      </c>
      <c r="E40" s="130">
        <v>0</v>
      </c>
      <c r="F40" s="130">
        <v>0</v>
      </c>
    </row>
    <row r="41" spans="1:6">
      <c r="A41" s="83" t="s">
        <v>34</v>
      </c>
      <c r="B41" s="131">
        <f>SUM(B42:B45)</f>
        <v>0</v>
      </c>
      <c r="C41" s="131">
        <f>SUM(C42:C45)</f>
        <v>0</v>
      </c>
      <c r="D41" s="89" t="s">
        <v>86</v>
      </c>
      <c r="E41" s="130">
        <v>0</v>
      </c>
      <c r="F41" s="130">
        <v>0</v>
      </c>
    </row>
    <row r="42" spans="1:6">
      <c r="A42" s="85" t="s">
        <v>35</v>
      </c>
      <c r="B42" s="130">
        <v>0</v>
      </c>
      <c r="C42" s="130">
        <v>0</v>
      </c>
      <c r="D42" s="88" t="s">
        <v>87</v>
      </c>
      <c r="E42" s="131">
        <f>SUM(E43:E45)</f>
        <v>0</v>
      </c>
      <c r="F42" s="131">
        <f>SUM(F43:F45)</f>
        <v>0</v>
      </c>
    </row>
    <row r="43" spans="1:6">
      <c r="A43" s="85" t="s">
        <v>36</v>
      </c>
      <c r="B43" s="130">
        <v>0</v>
      </c>
      <c r="C43" s="130">
        <v>0</v>
      </c>
      <c r="D43" s="89" t="s">
        <v>88</v>
      </c>
      <c r="E43" s="130">
        <v>0</v>
      </c>
      <c r="F43" s="130">
        <v>0</v>
      </c>
    </row>
    <row r="44" spans="1:6">
      <c r="A44" s="85" t="s">
        <v>37</v>
      </c>
      <c r="B44" s="130">
        <v>0</v>
      </c>
      <c r="C44" s="130">
        <v>0</v>
      </c>
      <c r="D44" s="89" t="s">
        <v>89</v>
      </c>
      <c r="E44" s="130">
        <v>0</v>
      </c>
      <c r="F44" s="130">
        <v>0</v>
      </c>
    </row>
    <row r="45" spans="1:6">
      <c r="A45" s="85" t="s">
        <v>38</v>
      </c>
      <c r="B45" s="130">
        <v>0</v>
      </c>
      <c r="C45" s="130">
        <v>0</v>
      </c>
      <c r="D45" s="89" t="s">
        <v>90</v>
      </c>
      <c r="E45" s="130">
        <v>0</v>
      </c>
      <c r="F45" s="130">
        <v>0</v>
      </c>
    </row>
    <row r="46" spans="1:6">
      <c r="A46" s="52"/>
      <c r="B46" s="52"/>
      <c r="C46" s="52"/>
      <c r="D46" s="52"/>
      <c r="E46" s="52"/>
      <c r="F46" s="52"/>
    </row>
    <row r="47" spans="1:6">
      <c r="A47" s="53" t="s">
        <v>39</v>
      </c>
      <c r="B47" s="132">
        <f>B9+B17+B25+B31+B38+B41</f>
        <v>213760819.03999999</v>
      </c>
      <c r="C47" s="132">
        <f>C9+C17+C25+C31+C38+C41</f>
        <v>231179719.03</v>
      </c>
      <c r="D47" s="87" t="s">
        <v>91</v>
      </c>
      <c r="E47" s="132">
        <f>E9+E19+E23+E26+E27+E31+E38+E42</f>
        <v>20425701.75</v>
      </c>
      <c r="F47" s="132">
        <f>F9+F19+F23+F26+F27+F31+F38+F42</f>
        <v>47374206.619999997</v>
      </c>
    </row>
    <row r="48" spans="1:6">
      <c r="A48" s="52"/>
      <c r="B48" s="52"/>
      <c r="C48" s="52"/>
      <c r="D48" s="52"/>
      <c r="E48" s="52"/>
      <c r="F48" s="52"/>
    </row>
    <row r="49" spans="1:6">
      <c r="A49" s="37" t="s">
        <v>40</v>
      </c>
      <c r="B49" s="52"/>
      <c r="C49" s="52"/>
      <c r="D49" s="87" t="s">
        <v>92</v>
      </c>
      <c r="E49" s="52"/>
      <c r="F49" s="52"/>
    </row>
    <row r="50" spans="1:6">
      <c r="A50" s="83" t="s">
        <v>41</v>
      </c>
      <c r="B50" s="130">
        <v>0</v>
      </c>
      <c r="C50" s="130">
        <v>0</v>
      </c>
      <c r="D50" s="88" t="s">
        <v>93</v>
      </c>
      <c r="E50" s="130">
        <v>0</v>
      </c>
      <c r="F50" s="130">
        <v>0</v>
      </c>
    </row>
    <row r="51" spans="1:6">
      <c r="A51" s="83" t="s">
        <v>42</v>
      </c>
      <c r="B51" s="130">
        <v>0</v>
      </c>
      <c r="C51" s="130">
        <v>0</v>
      </c>
      <c r="D51" s="88" t="s">
        <v>94</v>
      </c>
      <c r="E51" s="130">
        <v>0</v>
      </c>
      <c r="F51" s="130">
        <v>0</v>
      </c>
    </row>
    <row r="52" spans="1:6">
      <c r="A52" s="83" t="s">
        <v>43</v>
      </c>
      <c r="B52" s="130">
        <v>192509360.61000001</v>
      </c>
      <c r="C52" s="130">
        <v>94067197.129999995</v>
      </c>
      <c r="D52" s="88" t="s">
        <v>95</v>
      </c>
      <c r="E52" s="130">
        <v>14464285.720000001</v>
      </c>
      <c r="F52" s="130">
        <v>923411.22</v>
      </c>
    </row>
    <row r="53" spans="1:6">
      <c r="A53" s="83" t="s">
        <v>44</v>
      </c>
      <c r="B53" s="130">
        <v>71278983.469999999</v>
      </c>
      <c r="C53" s="130">
        <v>69922657.319999993</v>
      </c>
      <c r="D53" s="88" t="s">
        <v>96</v>
      </c>
      <c r="E53" s="130">
        <v>0</v>
      </c>
      <c r="F53" s="130">
        <v>0</v>
      </c>
    </row>
    <row r="54" spans="1:6">
      <c r="A54" s="83" t="s">
        <v>45</v>
      </c>
      <c r="B54" s="130">
        <v>109817.91</v>
      </c>
      <c r="C54" s="130">
        <v>109817.91</v>
      </c>
      <c r="D54" s="88" t="s">
        <v>97</v>
      </c>
      <c r="E54" s="130">
        <v>0</v>
      </c>
      <c r="F54" s="130">
        <v>0</v>
      </c>
    </row>
    <row r="55" spans="1:6">
      <c r="A55" s="83" t="s">
        <v>46</v>
      </c>
      <c r="B55" s="130">
        <v>-26047020.440000001</v>
      </c>
      <c r="C55" s="130">
        <v>-26047020.440000001</v>
      </c>
      <c r="D55" s="36" t="s">
        <v>98</v>
      </c>
      <c r="E55" s="130">
        <v>0</v>
      </c>
      <c r="F55" s="130">
        <v>0</v>
      </c>
    </row>
    <row r="56" spans="1:6">
      <c r="A56" s="83" t="s">
        <v>47</v>
      </c>
      <c r="B56" s="130">
        <v>777794.22</v>
      </c>
      <c r="C56" s="130">
        <v>777794.22</v>
      </c>
      <c r="D56" s="52"/>
      <c r="E56" s="52"/>
      <c r="F56" s="52"/>
    </row>
    <row r="57" spans="1:6">
      <c r="A57" s="83" t="s">
        <v>48</v>
      </c>
      <c r="B57" s="130">
        <v>0</v>
      </c>
      <c r="C57" s="130">
        <v>0</v>
      </c>
      <c r="D57" s="87" t="s">
        <v>99</v>
      </c>
      <c r="E57" s="132">
        <f>SUM(E50:E55)</f>
        <v>14464285.720000001</v>
      </c>
      <c r="F57" s="132">
        <f>SUM(F50:F55)</f>
        <v>923411.22</v>
      </c>
    </row>
    <row r="58" spans="1:6">
      <c r="A58" s="83" t="s">
        <v>49</v>
      </c>
      <c r="B58" s="130">
        <v>0</v>
      </c>
      <c r="C58" s="130">
        <v>0</v>
      </c>
      <c r="D58" s="52"/>
      <c r="E58" s="52"/>
      <c r="F58" s="52"/>
    </row>
    <row r="59" spans="1:6">
      <c r="A59" s="52"/>
      <c r="B59" s="52"/>
      <c r="C59" s="52"/>
      <c r="D59" s="87" t="s">
        <v>100</v>
      </c>
      <c r="E59" s="132">
        <f>E47+E57</f>
        <v>34889987.469999999</v>
      </c>
      <c r="F59" s="132">
        <f>F47+F57</f>
        <v>48297617.839999996</v>
      </c>
    </row>
    <row r="60" spans="1:6">
      <c r="A60" s="53" t="s">
        <v>50</v>
      </c>
      <c r="B60" s="132">
        <f>SUM(B50:B58)</f>
        <v>238628935.77000001</v>
      </c>
      <c r="C60" s="132">
        <f>SUM(C50:C58)</f>
        <v>138830446.13999999</v>
      </c>
      <c r="D60" s="52"/>
      <c r="E60" s="52"/>
      <c r="F60" s="52"/>
    </row>
    <row r="61" spans="1:6">
      <c r="A61" s="52"/>
      <c r="B61" s="52"/>
      <c r="C61" s="52"/>
      <c r="D61" s="38" t="s">
        <v>101</v>
      </c>
      <c r="E61" s="81"/>
      <c r="F61" s="81"/>
    </row>
    <row r="62" spans="1:6">
      <c r="A62" s="53" t="s">
        <v>51</v>
      </c>
      <c r="B62" s="132">
        <f>SUM(B47+B60)</f>
        <v>452389754.81</v>
      </c>
      <c r="C62" s="132">
        <f>SUM(C47+C60)</f>
        <v>370010165.16999996</v>
      </c>
      <c r="D62" s="52"/>
      <c r="E62" s="52"/>
      <c r="F62" s="52"/>
    </row>
    <row r="63" spans="1:6">
      <c r="A63" s="52"/>
      <c r="B63" s="52"/>
      <c r="C63" s="52"/>
      <c r="D63" s="90" t="s">
        <v>102</v>
      </c>
      <c r="E63" s="133">
        <f>SUM(E64:E66)</f>
        <v>22461690.919999998</v>
      </c>
      <c r="F63" s="133">
        <f>SUM(F64:F66)</f>
        <v>17929388.379999999</v>
      </c>
    </row>
    <row r="64" spans="1:6">
      <c r="A64" s="52"/>
      <c r="B64" s="52"/>
      <c r="C64" s="52"/>
      <c r="D64" s="91" t="s">
        <v>103</v>
      </c>
      <c r="E64" s="130">
        <v>22098794.239999998</v>
      </c>
      <c r="F64" s="130">
        <v>17721959.379999999</v>
      </c>
    </row>
    <row r="65" spans="1:6">
      <c r="A65" s="52"/>
      <c r="B65" s="52"/>
      <c r="C65" s="52"/>
      <c r="D65" s="39" t="s">
        <v>104</v>
      </c>
      <c r="E65" s="130">
        <v>362896.68</v>
      </c>
      <c r="F65" s="130">
        <v>207429</v>
      </c>
    </row>
    <row r="66" spans="1:6">
      <c r="A66" s="52"/>
      <c r="B66" s="52"/>
      <c r="C66" s="52"/>
      <c r="D66" s="91" t="s">
        <v>105</v>
      </c>
      <c r="E66" s="130">
        <v>0</v>
      </c>
      <c r="F66" s="130">
        <v>0</v>
      </c>
    </row>
    <row r="67" spans="1:6">
      <c r="A67" s="52"/>
      <c r="B67" s="52"/>
      <c r="C67" s="52"/>
      <c r="D67" s="52"/>
      <c r="E67" s="52"/>
      <c r="F67" s="52"/>
    </row>
    <row r="68" spans="1:6">
      <c r="A68" s="52"/>
      <c r="B68" s="52"/>
      <c r="C68" s="52"/>
      <c r="D68" s="90" t="s">
        <v>106</v>
      </c>
      <c r="E68" s="133">
        <f>SUM(E69:E73)</f>
        <v>395038076.42000002</v>
      </c>
      <c r="F68" s="133">
        <f>SUM(F69:F73)</f>
        <v>303783158.94999999</v>
      </c>
    </row>
    <row r="69" spans="1:6">
      <c r="A69" s="12"/>
      <c r="B69" s="52"/>
      <c r="C69" s="52"/>
      <c r="D69" s="91" t="s">
        <v>107</v>
      </c>
      <c r="E69" s="130">
        <v>129002285.5</v>
      </c>
      <c r="F69" s="130">
        <v>120211689.42</v>
      </c>
    </row>
    <row r="70" spans="1:6">
      <c r="A70" s="12"/>
      <c r="B70" s="52"/>
      <c r="C70" s="52"/>
      <c r="D70" s="91" t="s">
        <v>108</v>
      </c>
      <c r="E70" s="130">
        <v>265968679.62</v>
      </c>
      <c r="F70" s="130">
        <v>183504358.22999999</v>
      </c>
    </row>
    <row r="71" spans="1:6">
      <c r="A71" s="12"/>
      <c r="B71" s="52"/>
      <c r="C71" s="52"/>
      <c r="D71" s="91" t="s">
        <v>109</v>
      </c>
      <c r="E71" s="130">
        <v>0</v>
      </c>
      <c r="F71" s="130">
        <v>0</v>
      </c>
    </row>
    <row r="72" spans="1:6">
      <c r="A72" s="12"/>
      <c r="B72" s="52"/>
      <c r="C72" s="52"/>
      <c r="D72" s="91" t="s">
        <v>110</v>
      </c>
      <c r="E72" s="130">
        <v>0</v>
      </c>
      <c r="F72" s="130">
        <v>0</v>
      </c>
    </row>
    <row r="73" spans="1:6">
      <c r="A73" s="12"/>
      <c r="B73" s="52"/>
      <c r="C73" s="52"/>
      <c r="D73" s="91" t="s">
        <v>111</v>
      </c>
      <c r="E73" s="130">
        <v>67111.3</v>
      </c>
      <c r="F73" s="130">
        <v>67111.3</v>
      </c>
    </row>
    <row r="74" spans="1:6">
      <c r="A74" s="12"/>
      <c r="B74" s="52"/>
      <c r="C74" s="52"/>
      <c r="D74" s="52"/>
      <c r="E74" s="52"/>
      <c r="F74" s="52"/>
    </row>
    <row r="75" spans="1:6">
      <c r="A75" s="12"/>
      <c r="B75" s="52"/>
      <c r="C75" s="52"/>
      <c r="D75" s="90" t="s">
        <v>112</v>
      </c>
      <c r="E75" s="133">
        <f>E76+E77</f>
        <v>0</v>
      </c>
      <c r="F75" s="133">
        <f>F76+F77</f>
        <v>0</v>
      </c>
    </row>
    <row r="76" spans="1:6">
      <c r="A76" s="12"/>
      <c r="B76" s="52"/>
      <c r="C76" s="52"/>
      <c r="D76" s="88" t="s">
        <v>113</v>
      </c>
      <c r="E76" s="130">
        <v>0</v>
      </c>
      <c r="F76" s="130">
        <v>0</v>
      </c>
    </row>
    <row r="77" spans="1:6">
      <c r="A77" s="12"/>
      <c r="B77" s="52"/>
      <c r="C77" s="52"/>
      <c r="D77" s="88" t="s">
        <v>114</v>
      </c>
      <c r="E77" s="130">
        <v>0</v>
      </c>
      <c r="F77" s="130">
        <v>0</v>
      </c>
    </row>
    <row r="78" spans="1:6">
      <c r="A78" s="12"/>
      <c r="B78" s="52"/>
      <c r="C78" s="52"/>
      <c r="D78" s="52"/>
      <c r="E78" s="52"/>
      <c r="F78" s="52"/>
    </row>
    <row r="79" spans="1:6">
      <c r="A79" s="12"/>
      <c r="B79" s="52"/>
      <c r="C79" s="52"/>
      <c r="D79" s="87" t="s">
        <v>115</v>
      </c>
      <c r="E79" s="132">
        <f>E63+E68+E75</f>
        <v>417499767.34000003</v>
      </c>
      <c r="F79" s="132">
        <f>F63+F68+F75</f>
        <v>321712547.32999998</v>
      </c>
    </row>
    <row r="80" spans="1:6">
      <c r="A80" s="12"/>
      <c r="B80" s="52"/>
      <c r="C80" s="52"/>
      <c r="D80" s="52"/>
      <c r="E80" s="52"/>
      <c r="F80" s="52"/>
    </row>
    <row r="81" spans="1:6">
      <c r="A81" s="12"/>
      <c r="B81" s="52"/>
      <c r="C81" s="52"/>
      <c r="D81" s="87" t="s">
        <v>116</v>
      </c>
      <c r="E81" s="132">
        <f>E59+E79</f>
        <v>452389754.81000006</v>
      </c>
      <c r="F81" s="132">
        <f>F59+F79</f>
        <v>370010165.16999996</v>
      </c>
    </row>
    <row r="82" spans="1:6">
      <c r="A82" s="6"/>
      <c r="B82" s="62"/>
      <c r="C82" s="62"/>
      <c r="D82" s="62"/>
      <c r="E82" s="62"/>
      <c r="F82" s="62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/>
  <cols>
    <col min="1" max="1" width="11.42578125" bestFit="1" customWidth="1"/>
    <col min="2" max="14" width="3" customWidth="1"/>
    <col min="15" max="15" width="63.42578125" customWidth="1"/>
  </cols>
  <sheetData>
    <row r="1" spans="1:17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177910911.53</v>
      </c>
      <c r="Q4" s="18">
        <f>'Formato 1'!C9</f>
        <v>172793943.24000001</v>
      </c>
    </row>
    <row r="5" spans="1:17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0</v>
      </c>
      <c r="Q5" s="18">
        <f>'Formato 1'!C10</f>
        <v>0</v>
      </c>
    </row>
    <row r="6" spans="1:17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56448409.130000003</v>
      </c>
      <c r="Q6" s="18">
        <f>'Formato 1'!C11</f>
        <v>13747463.57</v>
      </c>
    </row>
    <row r="7" spans="1:17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102046976.22</v>
      </c>
      <c r="Q8" s="18">
        <f>'Formato 1'!C13</f>
        <v>119652802.16</v>
      </c>
    </row>
    <row r="9" spans="1:17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19202003</v>
      </c>
      <c r="Q9" s="18">
        <f>'Formato 1'!C14</f>
        <v>39018233.020000003</v>
      </c>
    </row>
    <row r="10" spans="1:17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213523.18</v>
      </c>
      <c r="Q10" s="18">
        <f>'Formato 1'!C15</f>
        <v>375444.49</v>
      </c>
    </row>
    <row r="11" spans="1:17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8064730.3100000005</v>
      </c>
      <c r="Q12" s="18">
        <f>'Formato 1'!C17</f>
        <v>28085402.789999999</v>
      </c>
    </row>
    <row r="13" spans="1:17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950754.99</v>
      </c>
      <c r="Q14" s="18">
        <f>'Formato 1'!C19</f>
        <v>944512.65</v>
      </c>
    </row>
    <row r="15" spans="1:17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466643.1</v>
      </c>
      <c r="Q15" s="18">
        <f>'Formato 1'!C20</f>
        <v>435000.39</v>
      </c>
    </row>
    <row r="16" spans="1:17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108561.02</v>
      </c>
      <c r="Q17" s="18">
        <f>'Formato 1'!C22</f>
        <v>170000</v>
      </c>
    </row>
    <row r="18" spans="1:17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6538771.2000000002</v>
      </c>
      <c r="Q19" s="18">
        <f>'Formato 1'!C24</f>
        <v>26535889.75</v>
      </c>
    </row>
    <row r="20" spans="1:17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27785177.199999999</v>
      </c>
      <c r="Q20" s="18">
        <f>'Formato 1'!C25</f>
        <v>30300373</v>
      </c>
    </row>
    <row r="21" spans="1:17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6067802.8099999996</v>
      </c>
      <c r="Q21" s="18">
        <f>'Formato 1'!C26</f>
        <v>134413.88</v>
      </c>
    </row>
    <row r="22" spans="1:17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2497500</v>
      </c>
    </row>
    <row r="23" spans="1:17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21717374.390000001</v>
      </c>
      <c r="Q24" s="18">
        <f>'Formato 1'!C29</f>
        <v>27668459.120000001</v>
      </c>
    </row>
    <row r="25" spans="1:17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213760819.03999999</v>
      </c>
      <c r="Q42" s="18">
        <f>'Formato 1'!C47</f>
        <v>231179719.03</v>
      </c>
    </row>
    <row r="43" spans="1:17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192509360.61000001</v>
      </c>
      <c r="Q46">
        <f>'Formato 1'!C52</f>
        <v>94067197.129999995</v>
      </c>
    </row>
    <row r="47" spans="1:17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71278983.469999999</v>
      </c>
      <c r="Q47">
        <f>'Formato 1'!C53</f>
        <v>69922657.319999993</v>
      </c>
    </row>
    <row r="48" spans="1:17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109817.91</v>
      </c>
      <c r="Q48">
        <f>'Formato 1'!C54</f>
        <v>109817.91</v>
      </c>
    </row>
    <row r="49" spans="1:17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-26047020.440000001</v>
      </c>
      <c r="Q49">
        <f>'Formato 1'!C55</f>
        <v>-26047020.440000001</v>
      </c>
    </row>
    <row r="50" spans="1:17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777794.22</v>
      </c>
      <c r="Q50">
        <f>'Formato 1'!C56</f>
        <v>777794.22</v>
      </c>
    </row>
    <row r="51" spans="1:17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238628935.77000001</v>
      </c>
      <c r="Q53">
        <f>'Formato 1'!C60</f>
        <v>138830446.13999999</v>
      </c>
    </row>
    <row r="54" spans="1:17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452389754.81</v>
      </c>
      <c r="Q54">
        <f>'Formato 1'!C62</f>
        <v>370010165.16999996</v>
      </c>
    </row>
    <row r="55" spans="1:17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19889987.469999999</v>
      </c>
      <c r="Q57">
        <f>'Formato 1'!F9</f>
        <v>47374206.619999997</v>
      </c>
    </row>
    <row r="58" spans="1:17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177541.21</v>
      </c>
      <c r="Q58">
        <f>'Formato 1'!F10</f>
        <v>1134319.7</v>
      </c>
    </row>
    <row r="59" spans="1:17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5941943.7800000003</v>
      </c>
      <c r="Q59">
        <f>'Formato 1'!F11</f>
        <v>15652629.75</v>
      </c>
    </row>
    <row r="60" spans="1:17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6381836.6900000004</v>
      </c>
      <c r="Q60">
        <f>'Formato 1'!F12</f>
        <v>22345214.309999999</v>
      </c>
    </row>
    <row r="61" spans="1:17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327405.33</v>
      </c>
    </row>
    <row r="63" spans="1:17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5080720.8</v>
      </c>
      <c r="Q64">
        <f>'Formato 1'!F16</f>
        <v>6300258.4100000001</v>
      </c>
    </row>
    <row r="65" spans="1:17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2307944.9900000002</v>
      </c>
      <c r="Q66">
        <f>'Formato 1'!F18</f>
        <v>1614379.12</v>
      </c>
    </row>
    <row r="67" spans="1:17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535714.28</v>
      </c>
      <c r="Q71">
        <f>'Formato 1'!F23</f>
        <v>0</v>
      </c>
    </row>
    <row r="72" spans="1:17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535714.28</v>
      </c>
      <c r="Q72">
        <f>'Formato 1'!F24</f>
        <v>0</v>
      </c>
    </row>
    <row r="73" spans="1:17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20425701.75</v>
      </c>
      <c r="Q95">
        <f>'Formato 1'!F47</f>
        <v>47374206.619999997</v>
      </c>
    </row>
    <row r="96" spans="1:17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14464285.720000001</v>
      </c>
      <c r="Q99">
        <f>'Formato 1'!F52</f>
        <v>923411.22</v>
      </c>
    </row>
    <row r="100" spans="1:17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14464285.720000001</v>
      </c>
      <c r="Q103">
        <f>'Formato 1'!F57</f>
        <v>923411.22</v>
      </c>
    </row>
    <row r="104" spans="1:17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34889987.469999999</v>
      </c>
      <c r="Q104">
        <f>'Formato 1'!F59</f>
        <v>48297617.839999996</v>
      </c>
    </row>
    <row r="105" spans="1:17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22461690.919999998</v>
      </c>
      <c r="Q106">
        <f>'Formato 1'!F63</f>
        <v>17929388.379999999</v>
      </c>
    </row>
    <row r="107" spans="1:17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22098794.239999998</v>
      </c>
      <c r="Q107">
        <f>'Formato 1'!F64</f>
        <v>17721959.379999999</v>
      </c>
    </row>
    <row r="108" spans="1:17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362896.68</v>
      </c>
      <c r="Q108">
        <f>'Formato 1'!F65</f>
        <v>207429</v>
      </c>
    </row>
    <row r="109" spans="1:17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395038076.42000002</v>
      </c>
      <c r="Q110">
        <f>'Formato 1'!F68</f>
        <v>303783158.94999999</v>
      </c>
    </row>
    <row r="111" spans="1:17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129002285.5</v>
      </c>
      <c r="Q111">
        <f>'Formato 1'!F69</f>
        <v>120211689.42</v>
      </c>
    </row>
    <row r="112" spans="1:17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265968679.62</v>
      </c>
      <c r="Q112">
        <f>'Formato 1'!F70</f>
        <v>183504358.22999999</v>
      </c>
    </row>
    <row r="113" spans="1:17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67111.3</v>
      </c>
      <c r="Q115">
        <f>'Formato 1'!F73</f>
        <v>67111.3</v>
      </c>
    </row>
    <row r="116" spans="1:17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417499767.34000003</v>
      </c>
      <c r="Q119">
        <f>'Formato 1'!F79</f>
        <v>321712547.32999998</v>
      </c>
    </row>
    <row r="120" spans="1:17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452389754.81000006</v>
      </c>
      <c r="Q120">
        <f>'Formato 1'!F81</f>
        <v>370010165.16999996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F9" sqref="F9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8" customFormat="1" ht="37.5" customHeight="1">
      <c r="A1" s="241" t="s">
        <v>536</v>
      </c>
      <c r="B1" s="241"/>
      <c r="C1" s="241"/>
      <c r="D1" s="241"/>
      <c r="E1" s="241"/>
      <c r="F1" s="241"/>
      <c r="G1" s="241"/>
      <c r="H1" s="241"/>
    </row>
    <row r="2" spans="1:9">
      <c r="A2" s="227" t="str">
        <f>ENTE_PUBLICO_A</f>
        <v>ORGANISMO, Gobierno del Estado de Guanajuato (a)</v>
      </c>
      <c r="B2" s="228"/>
      <c r="C2" s="228"/>
      <c r="D2" s="228"/>
      <c r="E2" s="228"/>
      <c r="F2" s="228"/>
      <c r="G2" s="228"/>
      <c r="H2" s="229"/>
    </row>
    <row r="3" spans="1:9">
      <c r="A3" s="230" t="s">
        <v>120</v>
      </c>
      <c r="B3" s="231"/>
      <c r="C3" s="231"/>
      <c r="D3" s="231"/>
      <c r="E3" s="231"/>
      <c r="F3" s="231"/>
      <c r="G3" s="231"/>
      <c r="H3" s="232"/>
    </row>
    <row r="4" spans="1:9">
      <c r="A4" s="233" t="str">
        <f>PERIODO_INFORME</f>
        <v>Al 31 de diciembre de 2017 y al 30 de septiembre de 2018 (b)</v>
      </c>
      <c r="B4" s="234"/>
      <c r="C4" s="234"/>
      <c r="D4" s="234"/>
      <c r="E4" s="234"/>
      <c r="F4" s="234"/>
      <c r="G4" s="234"/>
      <c r="H4" s="235"/>
    </row>
    <row r="5" spans="1:9">
      <c r="A5" s="236" t="s">
        <v>118</v>
      </c>
      <c r="B5" s="237"/>
      <c r="C5" s="237"/>
      <c r="D5" s="237"/>
      <c r="E5" s="237"/>
      <c r="F5" s="237"/>
      <c r="G5" s="237"/>
      <c r="H5" s="238"/>
    </row>
    <row r="6" spans="1:9" ht="45">
      <c r="A6" s="92" t="s">
        <v>121</v>
      </c>
      <c r="B6" s="93" t="str">
        <f>ULTIMO_SALDO</f>
        <v>Saldo al 31 de diciembre de 2017 (d)</v>
      </c>
      <c r="C6" s="92" t="s">
        <v>122</v>
      </c>
      <c r="D6" s="92" t="s">
        <v>123</v>
      </c>
      <c r="E6" s="92" t="s">
        <v>124</v>
      </c>
      <c r="F6" s="92" t="s">
        <v>138</v>
      </c>
      <c r="G6" s="92" t="s">
        <v>125</v>
      </c>
      <c r="H6" s="43" t="s">
        <v>126</v>
      </c>
      <c r="I6" s="1"/>
    </row>
    <row r="7" spans="1:9">
      <c r="A7" s="12"/>
      <c r="B7" s="12"/>
      <c r="C7" s="12"/>
      <c r="D7" s="12"/>
      <c r="E7" s="12"/>
      <c r="F7" s="12"/>
      <c r="G7" s="12"/>
      <c r="H7" s="12"/>
      <c r="I7" s="1"/>
    </row>
    <row r="8" spans="1:9">
      <c r="A8" s="94" t="s">
        <v>127</v>
      </c>
      <c r="B8" s="132">
        <f t="shared" ref="B8:H8" si="0">B9+B13</f>
        <v>923411.22</v>
      </c>
      <c r="C8" s="132">
        <f t="shared" si="0"/>
        <v>15535714.279999999</v>
      </c>
      <c r="D8" s="132">
        <f t="shared" si="0"/>
        <v>1459125.5</v>
      </c>
      <c r="E8" s="132">
        <f t="shared" si="0"/>
        <v>0</v>
      </c>
      <c r="F8" s="132">
        <f>F9+F13</f>
        <v>15000000</v>
      </c>
      <c r="G8" s="132">
        <f t="shared" si="0"/>
        <v>0</v>
      </c>
      <c r="H8" s="132">
        <f t="shared" si="0"/>
        <v>0</v>
      </c>
    </row>
    <row r="9" spans="1:9">
      <c r="A9" s="95" t="s">
        <v>128</v>
      </c>
      <c r="B9" s="131">
        <f t="shared" ref="B9:H9" si="1">SUM(B10:B12)</f>
        <v>923411.22</v>
      </c>
      <c r="C9" s="131">
        <f t="shared" si="1"/>
        <v>535714.28</v>
      </c>
      <c r="D9" s="131">
        <f t="shared" si="1"/>
        <v>923411.22</v>
      </c>
      <c r="E9" s="131">
        <f t="shared" si="1"/>
        <v>0</v>
      </c>
      <c r="F9" s="131">
        <f t="shared" si="1"/>
        <v>535714.28</v>
      </c>
      <c r="G9" s="131">
        <f t="shared" si="1"/>
        <v>0</v>
      </c>
      <c r="H9" s="131">
        <f t="shared" si="1"/>
        <v>0</v>
      </c>
    </row>
    <row r="10" spans="1:9">
      <c r="A10" s="96" t="s">
        <v>129</v>
      </c>
      <c r="B10" s="134">
        <v>923411.22</v>
      </c>
      <c r="C10" s="134">
        <v>535714.28</v>
      </c>
      <c r="D10" s="134">
        <v>923411.22</v>
      </c>
      <c r="E10" s="134">
        <v>0</v>
      </c>
      <c r="F10" s="134">
        <f>B10+C10-D10+E10</f>
        <v>535714.28</v>
      </c>
      <c r="G10" s="134">
        <v>0</v>
      </c>
      <c r="H10" s="134">
        <v>0</v>
      </c>
    </row>
    <row r="11" spans="1:9">
      <c r="A11" s="96" t="s">
        <v>130</v>
      </c>
      <c r="B11" s="134">
        <v>0</v>
      </c>
      <c r="C11" s="134">
        <v>0</v>
      </c>
      <c r="D11" s="134">
        <v>0</v>
      </c>
      <c r="E11" s="134">
        <v>0</v>
      </c>
      <c r="F11" s="134">
        <f t="shared" ref="F11:F12" si="2">B11+C11-D11+E11</f>
        <v>0</v>
      </c>
      <c r="G11" s="134">
        <v>0</v>
      </c>
      <c r="H11" s="134">
        <v>0</v>
      </c>
    </row>
    <row r="12" spans="1:9">
      <c r="A12" s="96" t="s">
        <v>131</v>
      </c>
      <c r="B12" s="134">
        <v>0</v>
      </c>
      <c r="C12" s="134">
        <v>0</v>
      </c>
      <c r="D12" s="134">
        <v>0</v>
      </c>
      <c r="E12" s="134">
        <v>0</v>
      </c>
      <c r="F12" s="134">
        <f t="shared" si="2"/>
        <v>0</v>
      </c>
      <c r="G12" s="134">
        <v>0</v>
      </c>
      <c r="H12" s="134">
        <v>0</v>
      </c>
    </row>
    <row r="13" spans="1:9">
      <c r="A13" s="95" t="s">
        <v>132</v>
      </c>
      <c r="B13" s="131">
        <f t="shared" ref="B13:H13" si="3">SUM(B14:B16)</f>
        <v>0</v>
      </c>
      <c r="C13" s="131">
        <f t="shared" si="3"/>
        <v>15000000</v>
      </c>
      <c r="D13" s="131">
        <f t="shared" si="3"/>
        <v>535714.28</v>
      </c>
      <c r="E13" s="131">
        <f t="shared" si="3"/>
        <v>0</v>
      </c>
      <c r="F13" s="131">
        <f t="shared" si="3"/>
        <v>14464285.720000001</v>
      </c>
      <c r="G13" s="131">
        <f t="shared" si="3"/>
        <v>0</v>
      </c>
      <c r="H13" s="131">
        <f t="shared" si="3"/>
        <v>0</v>
      </c>
    </row>
    <row r="14" spans="1:9">
      <c r="A14" s="96" t="s">
        <v>133</v>
      </c>
      <c r="B14" s="134">
        <v>0</v>
      </c>
      <c r="C14" s="134">
        <v>15000000</v>
      </c>
      <c r="D14" s="134">
        <v>535714.28</v>
      </c>
      <c r="E14" s="134">
        <v>0</v>
      </c>
      <c r="F14" s="134">
        <f>B14+C14-D14+E14</f>
        <v>14464285.720000001</v>
      </c>
      <c r="G14" s="134">
        <v>0</v>
      </c>
      <c r="H14" s="134">
        <v>0</v>
      </c>
    </row>
    <row r="15" spans="1:9">
      <c r="A15" s="96" t="s">
        <v>134</v>
      </c>
      <c r="B15" s="134">
        <v>0</v>
      </c>
      <c r="C15" s="134">
        <v>0</v>
      </c>
      <c r="D15" s="134">
        <v>0</v>
      </c>
      <c r="E15" s="134">
        <v>0</v>
      </c>
      <c r="F15" s="134">
        <f t="shared" ref="F15:F16" si="4">B15+C15-D15+E15</f>
        <v>0</v>
      </c>
      <c r="G15" s="134">
        <v>0</v>
      </c>
      <c r="H15" s="134">
        <v>0</v>
      </c>
    </row>
    <row r="16" spans="1:9">
      <c r="A16" s="96" t="s">
        <v>135</v>
      </c>
      <c r="B16" s="134">
        <v>0</v>
      </c>
      <c r="C16" s="134">
        <v>0</v>
      </c>
      <c r="D16" s="134">
        <v>0</v>
      </c>
      <c r="E16" s="134">
        <v>0</v>
      </c>
      <c r="F16" s="134">
        <f t="shared" si="4"/>
        <v>0</v>
      </c>
      <c r="G16" s="134">
        <v>0</v>
      </c>
      <c r="H16" s="134">
        <v>0</v>
      </c>
    </row>
    <row r="17" spans="1:8">
      <c r="A17" s="52"/>
      <c r="B17" s="12"/>
      <c r="C17" s="12"/>
      <c r="D17" s="12"/>
      <c r="E17" s="12"/>
      <c r="F17" s="12"/>
      <c r="G17" s="12"/>
      <c r="H17" s="12"/>
    </row>
    <row r="18" spans="1:8">
      <c r="A18" s="94" t="s">
        <v>136</v>
      </c>
      <c r="B18" s="135">
        <v>47374206.619999997</v>
      </c>
      <c r="C18" s="117"/>
      <c r="D18" s="117"/>
      <c r="E18" s="117"/>
      <c r="F18" s="135">
        <v>19889987.469999999</v>
      </c>
      <c r="G18" s="117"/>
      <c r="H18" s="117"/>
    </row>
    <row r="19" spans="1:8">
      <c r="A19" s="75"/>
      <c r="B19" s="5"/>
      <c r="C19" s="5"/>
      <c r="D19" s="5"/>
      <c r="E19" s="5"/>
      <c r="F19" s="5"/>
      <c r="G19" s="5"/>
      <c r="H19" s="5"/>
    </row>
    <row r="20" spans="1:8">
      <c r="A20" s="94" t="s">
        <v>137</v>
      </c>
      <c r="B20" s="132">
        <f t="shared" ref="B20:H20" si="5">B8+B18</f>
        <v>48297617.839999996</v>
      </c>
      <c r="C20" s="132">
        <f t="shared" si="5"/>
        <v>15535714.279999999</v>
      </c>
      <c r="D20" s="132">
        <f t="shared" si="5"/>
        <v>1459125.5</v>
      </c>
      <c r="E20" s="132">
        <f t="shared" si="5"/>
        <v>0</v>
      </c>
      <c r="F20" s="132">
        <f t="shared" si="5"/>
        <v>34889987.469999999</v>
      </c>
      <c r="G20" s="132">
        <f t="shared" si="5"/>
        <v>0</v>
      </c>
      <c r="H20" s="132">
        <f t="shared" si="5"/>
        <v>0</v>
      </c>
    </row>
    <row r="21" spans="1:8">
      <c r="A21" s="52"/>
      <c r="B21" s="52"/>
      <c r="C21" s="52"/>
      <c r="D21" s="52"/>
      <c r="E21" s="52"/>
      <c r="F21" s="52"/>
      <c r="G21" s="52"/>
      <c r="H21" s="52"/>
    </row>
    <row r="22" spans="1:8" ht="17.25">
      <c r="A22" s="94" t="s">
        <v>3289</v>
      </c>
      <c r="B22" s="132">
        <f>SUM(B23:B25)</f>
        <v>0</v>
      </c>
      <c r="C22" s="132">
        <f t="shared" ref="C22:H22" si="6">SUM(C23:C25)</f>
        <v>0</v>
      </c>
      <c r="D22" s="132">
        <f t="shared" si="6"/>
        <v>0</v>
      </c>
      <c r="E22" s="132">
        <f t="shared" si="6"/>
        <v>0</v>
      </c>
      <c r="F22" s="132">
        <f t="shared" si="6"/>
        <v>0</v>
      </c>
      <c r="G22" s="132">
        <f t="shared" si="6"/>
        <v>0</v>
      </c>
      <c r="H22" s="132">
        <f t="shared" si="6"/>
        <v>0</v>
      </c>
    </row>
    <row r="23" spans="1:8" s="23" customFormat="1">
      <c r="A23" s="97" t="s">
        <v>434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</row>
    <row r="24" spans="1:8" s="23" customFormat="1">
      <c r="A24" s="97" t="s">
        <v>435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</row>
    <row r="25" spans="1:8" s="23" customFormat="1">
      <c r="A25" s="97" t="s">
        <v>436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</row>
    <row r="26" spans="1:8">
      <c r="A26" s="67" t="s">
        <v>678</v>
      </c>
      <c r="B26" s="52"/>
      <c r="C26" s="52"/>
      <c r="D26" s="52"/>
      <c r="E26" s="52"/>
      <c r="F26" s="52"/>
      <c r="G26" s="52"/>
      <c r="H26" s="52"/>
    </row>
    <row r="27" spans="1:8" ht="17.25">
      <c r="A27" s="94" t="s">
        <v>3290</v>
      </c>
      <c r="B27" s="132">
        <f>SUM(B28:B30)</f>
        <v>0</v>
      </c>
      <c r="C27" s="132">
        <f t="shared" ref="C27" si="7">SUM(C28:C30)</f>
        <v>0</v>
      </c>
      <c r="D27" s="132">
        <f t="shared" ref="D27" si="8">SUM(D28:D30)</f>
        <v>0</v>
      </c>
      <c r="E27" s="132">
        <f t="shared" ref="E27" si="9">SUM(E28:E30)</f>
        <v>0</v>
      </c>
      <c r="F27" s="132">
        <f t="shared" ref="F27" si="10">SUM(F28:F30)</f>
        <v>0</v>
      </c>
      <c r="G27" s="132">
        <f t="shared" ref="G27" si="11">SUM(G28:G30)</f>
        <v>0</v>
      </c>
      <c r="H27" s="132">
        <f t="shared" ref="H27" si="12">SUM(H28:H30)</f>
        <v>0</v>
      </c>
    </row>
    <row r="28" spans="1:8" s="23" customFormat="1">
      <c r="A28" s="97" t="s">
        <v>437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</row>
    <row r="29" spans="1:8" s="23" customFormat="1">
      <c r="A29" s="97" t="s">
        <v>438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</row>
    <row r="30" spans="1:8" s="23" customFormat="1">
      <c r="A30" s="97" t="s">
        <v>439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</row>
    <row r="31" spans="1:8">
      <c r="A31" s="98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>
      <c r="A32" s="78"/>
    </row>
    <row r="33" spans="1:8" ht="12" customHeight="1">
      <c r="A33" s="240" t="s">
        <v>3293</v>
      </c>
      <c r="B33" s="240"/>
      <c r="C33" s="240"/>
      <c r="D33" s="240"/>
      <c r="E33" s="240"/>
      <c r="F33" s="240"/>
      <c r="G33" s="240"/>
      <c r="H33" s="240"/>
    </row>
    <row r="34" spans="1:8" ht="12" customHeight="1">
      <c r="A34" s="240"/>
      <c r="B34" s="240"/>
      <c r="C34" s="240"/>
      <c r="D34" s="240"/>
      <c r="E34" s="240"/>
      <c r="F34" s="240"/>
      <c r="G34" s="240"/>
      <c r="H34" s="240"/>
    </row>
    <row r="35" spans="1:8" ht="12" customHeight="1">
      <c r="A35" s="240"/>
      <c r="B35" s="240"/>
      <c r="C35" s="240"/>
      <c r="D35" s="240"/>
      <c r="E35" s="240"/>
      <c r="F35" s="240"/>
      <c r="G35" s="240"/>
      <c r="H35" s="240"/>
    </row>
    <row r="36" spans="1:8" ht="12" customHeight="1">
      <c r="A36" s="240"/>
      <c r="B36" s="240"/>
      <c r="C36" s="240"/>
      <c r="D36" s="240"/>
      <c r="E36" s="240"/>
      <c r="F36" s="240"/>
      <c r="G36" s="240"/>
      <c r="H36" s="240"/>
    </row>
    <row r="37" spans="1:8" ht="12" customHeight="1">
      <c r="A37" s="240"/>
      <c r="B37" s="240"/>
      <c r="C37" s="240"/>
      <c r="D37" s="240"/>
      <c r="E37" s="240"/>
      <c r="F37" s="240"/>
      <c r="G37" s="240"/>
      <c r="H37" s="240"/>
    </row>
    <row r="38" spans="1:8">
      <c r="A38" s="78"/>
    </row>
    <row r="39" spans="1:8" ht="30">
      <c r="A39" s="92" t="s">
        <v>139</v>
      </c>
      <c r="B39" s="92" t="s">
        <v>142</v>
      </c>
      <c r="C39" s="92" t="s">
        <v>143</v>
      </c>
      <c r="D39" s="92" t="s">
        <v>144</v>
      </c>
      <c r="E39" s="92" t="s">
        <v>140</v>
      </c>
      <c r="F39" s="43" t="s">
        <v>145</v>
      </c>
    </row>
    <row r="40" spans="1:8">
      <c r="A40" s="75"/>
      <c r="B40" s="5"/>
      <c r="C40" s="5"/>
      <c r="D40" s="5"/>
      <c r="E40" s="5"/>
      <c r="F40" s="5"/>
    </row>
    <row r="41" spans="1:8">
      <c r="A41" s="94" t="s">
        <v>141</v>
      </c>
      <c r="B41" s="132">
        <f>SUM(B42:B44)</f>
        <v>0</v>
      </c>
      <c r="C41" s="132">
        <f t="shared" ref="C41" si="13">SUM(C42:C44)</f>
        <v>0</v>
      </c>
      <c r="D41" s="132">
        <f t="shared" ref="D41" si="14">SUM(D42:D44)</f>
        <v>0</v>
      </c>
      <c r="E41" s="132">
        <f t="shared" ref="E41" si="15">SUM(E42:E44)</f>
        <v>0</v>
      </c>
      <c r="F41" s="132">
        <f t="shared" ref="F41" si="16">SUM(F42:F44)</f>
        <v>0</v>
      </c>
    </row>
    <row r="42" spans="1:8" s="23" customFormat="1">
      <c r="A42" s="97" t="s">
        <v>440</v>
      </c>
      <c r="B42" s="134">
        <v>0</v>
      </c>
      <c r="C42" s="134">
        <v>0</v>
      </c>
      <c r="D42" s="134">
        <v>0</v>
      </c>
      <c r="E42" s="134">
        <v>0</v>
      </c>
      <c r="F42" s="134">
        <v>0</v>
      </c>
    </row>
    <row r="43" spans="1:8" s="23" customFormat="1">
      <c r="A43" s="97" t="s">
        <v>441</v>
      </c>
      <c r="B43" s="134">
        <v>0</v>
      </c>
      <c r="C43" s="134">
        <v>0</v>
      </c>
      <c r="D43" s="134">
        <v>0</v>
      </c>
      <c r="E43" s="134">
        <v>0</v>
      </c>
      <c r="F43" s="134">
        <v>0</v>
      </c>
    </row>
    <row r="44" spans="1:8" s="23" customFormat="1">
      <c r="A44" s="97" t="s">
        <v>442</v>
      </c>
      <c r="B44" s="136">
        <v>0</v>
      </c>
      <c r="C44" s="136">
        <v>0</v>
      </c>
      <c r="D44" s="136">
        <v>0</v>
      </c>
      <c r="E44" s="136">
        <v>0</v>
      </c>
      <c r="F44" s="136">
        <v>0</v>
      </c>
    </row>
    <row r="45" spans="1:8">
      <c r="A45" s="19" t="s">
        <v>678</v>
      </c>
      <c r="B45" s="6"/>
      <c r="C45" s="6"/>
      <c r="D45" s="6"/>
      <c r="E45" s="6"/>
      <c r="F45" s="6"/>
    </row>
    <row r="46" spans="1:8" hidden="1"/>
    <row r="47" spans="1:8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/>
  <cols>
    <col min="2" max="14" width="3" customWidth="1"/>
    <col min="15" max="15" width="27.85546875" customWidth="1"/>
  </cols>
  <sheetData>
    <row r="1" spans="1:22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923411.22</v>
      </c>
      <c r="Q3" s="18">
        <f>'Formato 2'!C8</f>
        <v>15535714.279999999</v>
      </c>
      <c r="R3" s="18">
        <f>'Formato 2'!D8</f>
        <v>1459125.5</v>
      </c>
      <c r="S3" s="18">
        <f>'Formato 2'!E8</f>
        <v>0</v>
      </c>
      <c r="T3" s="18">
        <f>'Formato 2'!F8</f>
        <v>15000000</v>
      </c>
      <c r="U3" s="18">
        <f>'Formato 2'!G8</f>
        <v>0</v>
      </c>
      <c r="V3" s="18">
        <f>'Formato 2'!H8</f>
        <v>0</v>
      </c>
    </row>
    <row r="4" spans="1:22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923411.22</v>
      </c>
      <c r="Q4" s="18">
        <f>'Formato 2'!C9</f>
        <v>535714.28</v>
      </c>
      <c r="R4" s="18">
        <f>'Formato 2'!D9</f>
        <v>923411.22</v>
      </c>
      <c r="S4" s="18">
        <f>'Formato 2'!E9</f>
        <v>0</v>
      </c>
      <c r="T4" s="18">
        <f>'Formato 2'!F9</f>
        <v>535714.28</v>
      </c>
      <c r="U4" s="18">
        <f>'Formato 2'!G9</f>
        <v>0</v>
      </c>
      <c r="V4" s="18">
        <f>'Formato 2'!H9</f>
        <v>0</v>
      </c>
    </row>
    <row r="5" spans="1:22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923411.22</v>
      </c>
      <c r="Q5" s="18">
        <f>'Formato 2'!C10</f>
        <v>535714.28</v>
      </c>
      <c r="R5" s="18">
        <f>'Formato 2'!D10</f>
        <v>923411.22</v>
      </c>
      <c r="S5" s="18">
        <f>'Formato 2'!E10</f>
        <v>0</v>
      </c>
      <c r="T5" s="18">
        <f>'Formato 2'!F10</f>
        <v>535714.28</v>
      </c>
      <c r="U5" s="18">
        <f>'Formato 2'!G10</f>
        <v>0</v>
      </c>
      <c r="V5" s="18">
        <f>'Formato 2'!H10</f>
        <v>0</v>
      </c>
    </row>
    <row r="6" spans="1:22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15000000</v>
      </c>
      <c r="R8" s="18">
        <f>'Formato 2'!D13</f>
        <v>535714.28</v>
      </c>
      <c r="S8" s="18">
        <f>'Formato 2'!E13</f>
        <v>0</v>
      </c>
      <c r="T8" s="18">
        <f>'Formato 2'!F13</f>
        <v>14464285.720000001</v>
      </c>
      <c r="U8" s="18">
        <f>'Formato 2'!G13</f>
        <v>0</v>
      </c>
      <c r="V8" s="18">
        <f>'Formato 2'!H13</f>
        <v>0</v>
      </c>
    </row>
    <row r="9" spans="1:22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15000000</v>
      </c>
      <c r="R9" s="18">
        <f>'Formato 2'!D14</f>
        <v>535714.28</v>
      </c>
      <c r="S9" s="18">
        <f>'Formato 2'!E14</f>
        <v>0</v>
      </c>
      <c r="T9" s="18">
        <f>'Formato 2'!F14</f>
        <v>14464285.720000001</v>
      </c>
      <c r="U9" s="18">
        <f>'Formato 2'!G14</f>
        <v>0</v>
      </c>
      <c r="V9" s="18">
        <f>'Formato 2'!H14</f>
        <v>0</v>
      </c>
    </row>
    <row r="10" spans="1:22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47374206.619999997</v>
      </c>
      <c r="Q12" s="18"/>
      <c r="R12" s="18"/>
      <c r="S12" s="18"/>
      <c r="T12" s="18">
        <f>'Formato 2'!F18</f>
        <v>19889987.469999999</v>
      </c>
      <c r="U12" s="18"/>
      <c r="V12" s="18"/>
    </row>
    <row r="13" spans="1:22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48297617.839999996</v>
      </c>
      <c r="Q13" s="18">
        <f>'Formato 2'!C20</f>
        <v>15535714.279999999</v>
      </c>
      <c r="R13" s="18">
        <f>'Formato 2'!D20</f>
        <v>1459125.5</v>
      </c>
      <c r="S13" s="18">
        <f>'Formato 2'!E20</f>
        <v>0</v>
      </c>
      <c r="T13" s="18">
        <f>'Formato 2'!F20</f>
        <v>34889987.469999999</v>
      </c>
      <c r="U13" s="18">
        <f>'Formato 2'!G20</f>
        <v>0</v>
      </c>
      <c r="V13" s="18">
        <f>'Formato 2'!H20</f>
        <v>0</v>
      </c>
    </row>
    <row r="14" spans="1:22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>
      <c r="A18" s="3"/>
    </row>
    <row r="19" spans="1:20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9" customFormat="1" ht="37.5" customHeight="1">
      <c r="A1" s="239" t="s">
        <v>535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99"/>
    </row>
    <row r="2" spans="1:12">
      <c r="A2" s="227" t="str">
        <f>ENTE_PUBLICO_A</f>
        <v>ORGANISMO, Gobierno del Estado de Guanajuato (a)</v>
      </c>
      <c r="B2" s="228"/>
      <c r="C2" s="228"/>
      <c r="D2" s="228"/>
      <c r="E2" s="228"/>
      <c r="F2" s="228"/>
      <c r="G2" s="228"/>
      <c r="H2" s="228"/>
      <c r="I2" s="228"/>
      <c r="J2" s="228"/>
      <c r="K2" s="229"/>
    </row>
    <row r="3" spans="1:12">
      <c r="A3" s="230" t="s">
        <v>146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2">
      <c r="A4" s="233" t="str">
        <f>TRIMESTRE</f>
        <v>Del 1 de enero al 30 de septiembre de 2018 (b)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2">
      <c r="A5" s="230" t="s">
        <v>118</v>
      </c>
      <c r="B5" s="231"/>
      <c r="C5" s="231"/>
      <c r="D5" s="231"/>
      <c r="E5" s="231"/>
      <c r="F5" s="231"/>
      <c r="G5" s="231"/>
      <c r="H5" s="231"/>
      <c r="I5" s="231"/>
      <c r="J5" s="231"/>
      <c r="K5" s="232"/>
    </row>
    <row r="6" spans="1:12" ht="75">
      <c r="A6" s="43" t="s">
        <v>147</v>
      </c>
      <c r="B6" s="43" t="s">
        <v>148</v>
      </c>
      <c r="C6" s="43" t="s">
        <v>149</v>
      </c>
      <c r="D6" s="43" t="s">
        <v>150</v>
      </c>
      <c r="E6" s="43" t="s">
        <v>151</v>
      </c>
      <c r="F6" s="43" t="s">
        <v>152</v>
      </c>
      <c r="G6" s="43" t="s">
        <v>153</v>
      </c>
      <c r="H6" s="43" t="s">
        <v>154</v>
      </c>
      <c r="I6" s="116" t="str">
        <f>MONTO1</f>
        <v>Monto pagado de la inversión al 30 de septiembre de 2018 (k)</v>
      </c>
      <c r="J6" s="116" t="str">
        <f>MONTO2</f>
        <v>Monto pagado de la inversión actualizado al 30 de septiembre de 2018 (l)</v>
      </c>
      <c r="K6" s="116" t="str">
        <f>SALDO_PENDIENTE</f>
        <v>Saldo pendiente por pagar de la inversión al 30 de septiembre de 2018 (m = g – l)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37" t="s">
        <v>155</v>
      </c>
      <c r="B8" s="114"/>
      <c r="C8" s="114"/>
      <c r="D8" s="114"/>
      <c r="E8" s="132">
        <f>SUM(E9:E12)</f>
        <v>0</v>
      </c>
      <c r="F8" s="114"/>
      <c r="G8" s="132">
        <f>SUM(G9:G12)</f>
        <v>0</v>
      </c>
      <c r="H8" s="132">
        <f>SUM(H9:H12)</f>
        <v>0</v>
      </c>
      <c r="I8" s="132">
        <f>SUM(I9:I12)</f>
        <v>0</v>
      </c>
      <c r="J8" s="132">
        <f>SUM(J9:J12)</f>
        <v>0</v>
      </c>
      <c r="K8" s="132">
        <f>SUM(K9:K12)</f>
        <v>0</v>
      </c>
    </row>
    <row r="9" spans="1:12" s="23" customFormat="1">
      <c r="A9" s="102" t="s">
        <v>156</v>
      </c>
      <c r="B9" s="100"/>
      <c r="C9" s="100"/>
      <c r="D9" s="100"/>
      <c r="E9" s="137">
        <v>0</v>
      </c>
      <c r="F9" s="138"/>
      <c r="G9" s="137">
        <v>0</v>
      </c>
      <c r="H9" s="137">
        <v>0</v>
      </c>
      <c r="I9" s="137">
        <v>0</v>
      </c>
      <c r="J9" s="137">
        <v>0</v>
      </c>
      <c r="K9" s="137">
        <f t="shared" ref="K9:K12" si="0">E9-J9</f>
        <v>0</v>
      </c>
    </row>
    <row r="10" spans="1:12" s="23" customFormat="1">
      <c r="A10" s="102" t="s">
        <v>157</v>
      </c>
      <c r="B10" s="100"/>
      <c r="C10" s="100"/>
      <c r="D10" s="100"/>
      <c r="E10" s="137">
        <v>0</v>
      </c>
      <c r="F10" s="138"/>
      <c r="G10" s="137">
        <v>0</v>
      </c>
      <c r="H10" s="137">
        <v>0</v>
      </c>
      <c r="I10" s="137">
        <v>0</v>
      </c>
      <c r="J10" s="137">
        <v>0</v>
      </c>
      <c r="K10" s="137">
        <f t="shared" si="0"/>
        <v>0</v>
      </c>
    </row>
    <row r="11" spans="1:12" s="23" customFormat="1">
      <c r="A11" s="102" t="s">
        <v>158</v>
      </c>
      <c r="B11" s="100"/>
      <c r="C11" s="100"/>
      <c r="D11" s="100"/>
      <c r="E11" s="137">
        <v>0</v>
      </c>
      <c r="F11" s="138"/>
      <c r="G11" s="137">
        <v>0</v>
      </c>
      <c r="H11" s="137">
        <v>0</v>
      </c>
      <c r="I11" s="137">
        <v>0</v>
      </c>
      <c r="J11" s="137">
        <v>0</v>
      </c>
      <c r="K11" s="137">
        <f t="shared" si="0"/>
        <v>0</v>
      </c>
    </row>
    <row r="12" spans="1:12" s="23" customFormat="1">
      <c r="A12" s="102" t="s">
        <v>159</v>
      </c>
      <c r="B12" s="100"/>
      <c r="C12" s="100"/>
      <c r="D12" s="100"/>
      <c r="E12" s="137">
        <v>0</v>
      </c>
      <c r="F12" s="138"/>
      <c r="G12" s="137">
        <v>0</v>
      </c>
      <c r="H12" s="137">
        <v>0</v>
      </c>
      <c r="I12" s="137">
        <v>0</v>
      </c>
      <c r="J12" s="137">
        <v>0</v>
      </c>
      <c r="K12" s="137">
        <f t="shared" si="0"/>
        <v>0</v>
      </c>
    </row>
    <row r="13" spans="1:12">
      <c r="A13" s="103" t="s">
        <v>678</v>
      </c>
      <c r="B13" s="101"/>
      <c r="C13" s="101"/>
      <c r="D13" s="101"/>
      <c r="E13" s="52"/>
      <c r="F13" s="52"/>
      <c r="G13" s="52"/>
      <c r="H13" s="52"/>
      <c r="I13" s="52"/>
      <c r="J13" s="52"/>
      <c r="K13" s="52"/>
    </row>
    <row r="14" spans="1:12">
      <c r="A14" s="37" t="s">
        <v>160</v>
      </c>
      <c r="B14" s="114"/>
      <c r="C14" s="114"/>
      <c r="D14" s="114"/>
      <c r="E14" s="132">
        <f>SUM(E15:E18)</f>
        <v>0</v>
      </c>
      <c r="F14" s="114"/>
      <c r="G14" s="132">
        <f>SUM(G15:G18)</f>
        <v>0</v>
      </c>
      <c r="H14" s="132">
        <f>SUM(H15:H18)</f>
        <v>0</v>
      </c>
      <c r="I14" s="132">
        <f>SUM(I15:I18)</f>
        <v>0</v>
      </c>
      <c r="J14" s="132">
        <f>SUM(J15:J18)</f>
        <v>0</v>
      </c>
      <c r="K14" s="132">
        <f>SUM(K15:K18)</f>
        <v>0</v>
      </c>
    </row>
    <row r="15" spans="1:12" s="23" customFormat="1">
      <c r="A15" s="102" t="s">
        <v>161</v>
      </c>
      <c r="B15" s="100"/>
      <c r="C15" s="100"/>
      <c r="D15" s="100"/>
      <c r="E15" s="137">
        <v>0</v>
      </c>
      <c r="F15" s="138"/>
      <c r="G15" s="137">
        <v>0</v>
      </c>
      <c r="H15" s="137">
        <v>0</v>
      </c>
      <c r="I15" s="137">
        <v>0</v>
      </c>
      <c r="J15" s="137">
        <v>0</v>
      </c>
      <c r="K15" s="137">
        <f t="shared" ref="K15:K18" si="1">E15-J15</f>
        <v>0</v>
      </c>
    </row>
    <row r="16" spans="1:12" s="23" customFormat="1">
      <c r="A16" s="102" t="s">
        <v>162</v>
      </c>
      <c r="B16" s="100"/>
      <c r="C16" s="100"/>
      <c r="D16" s="100"/>
      <c r="E16" s="137">
        <v>0</v>
      </c>
      <c r="F16" s="138"/>
      <c r="G16" s="137">
        <v>0</v>
      </c>
      <c r="H16" s="137">
        <v>0</v>
      </c>
      <c r="I16" s="137">
        <v>0</v>
      </c>
      <c r="J16" s="137">
        <v>0</v>
      </c>
      <c r="K16" s="137">
        <f t="shared" si="1"/>
        <v>0</v>
      </c>
    </row>
    <row r="17" spans="1:11" s="23" customFormat="1">
      <c r="A17" s="102" t="s">
        <v>163</v>
      </c>
      <c r="B17" s="100"/>
      <c r="C17" s="100"/>
      <c r="D17" s="100"/>
      <c r="E17" s="137">
        <v>0</v>
      </c>
      <c r="F17" s="138"/>
      <c r="G17" s="137">
        <v>0</v>
      </c>
      <c r="H17" s="137">
        <v>0</v>
      </c>
      <c r="I17" s="137">
        <v>0</v>
      </c>
      <c r="J17" s="137">
        <v>0</v>
      </c>
      <c r="K17" s="137">
        <f t="shared" si="1"/>
        <v>0</v>
      </c>
    </row>
    <row r="18" spans="1:11" s="23" customFormat="1">
      <c r="A18" s="102" t="s">
        <v>164</v>
      </c>
      <c r="B18" s="100"/>
      <c r="C18" s="100"/>
      <c r="D18" s="100"/>
      <c r="E18" s="137">
        <v>0</v>
      </c>
      <c r="F18" s="138"/>
      <c r="G18" s="137">
        <v>0</v>
      </c>
      <c r="H18" s="137">
        <v>0</v>
      </c>
      <c r="I18" s="137">
        <v>0</v>
      </c>
      <c r="J18" s="137">
        <v>0</v>
      </c>
      <c r="K18" s="137">
        <f t="shared" si="1"/>
        <v>0</v>
      </c>
    </row>
    <row r="19" spans="1:11">
      <c r="A19" s="103" t="s">
        <v>678</v>
      </c>
      <c r="B19" s="101"/>
      <c r="C19" s="101"/>
      <c r="D19" s="101"/>
      <c r="E19" s="52"/>
      <c r="F19" s="52"/>
      <c r="G19" s="52"/>
      <c r="H19" s="52"/>
      <c r="I19" s="52"/>
      <c r="J19" s="52"/>
      <c r="K19" s="52"/>
    </row>
    <row r="20" spans="1:11">
      <c r="A20" s="37" t="s">
        <v>165</v>
      </c>
      <c r="B20" s="114"/>
      <c r="C20" s="114"/>
      <c r="D20" s="114"/>
      <c r="E20" s="132">
        <f>SUM(E21:E24)</f>
        <v>0</v>
      </c>
      <c r="F20" s="114"/>
      <c r="G20" s="132">
        <f>SUM(G21:G24)</f>
        <v>0</v>
      </c>
      <c r="H20" s="132">
        <f>SUM(H21:H24)</f>
        <v>0</v>
      </c>
      <c r="I20" s="132">
        <f>SUM(I21:I24)</f>
        <v>0</v>
      </c>
      <c r="J20" s="132">
        <f>SUM(J21:J24)</f>
        <v>0</v>
      </c>
      <c r="K20" s="132">
        <f>SUM(K21:K24)</f>
        <v>0</v>
      </c>
    </row>
    <row r="21" spans="1:11">
      <c r="A21" s="56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202</vt:i4>
      </vt:variant>
    </vt:vector>
  </HeadingPairs>
  <TitlesOfParts>
    <vt:vector size="233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'Formato 6 a)'!Títulos_a_imprimir</vt:lpstr>
      <vt:lpstr>'Formato 6 b)'!Títulos_a_imprimir</vt:lpstr>
      <vt:lpstr>'Formato 6 c)'!Títulos_a_imprimir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Lucero</cp:lastModifiedBy>
  <cp:lastPrinted>2018-10-07T22:05:59Z</cp:lastPrinted>
  <dcterms:created xsi:type="dcterms:W3CDTF">2017-01-19T17:59:06Z</dcterms:created>
  <dcterms:modified xsi:type="dcterms:W3CDTF">2018-10-07T22:07:17Z</dcterms:modified>
</cp:coreProperties>
</file>